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2.xml" ContentType="application/vnd.openxmlformats-officedocument.spreadsheetml.comment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Analista II\Documents\15_Prestação_Serviços\"/>
    </mc:Choice>
  </mc:AlternateContent>
  <bookViews>
    <workbookView xWindow="0" yWindow="0" windowWidth="3795" windowHeight="6975" tabRatio="921"/>
  </bookViews>
  <sheets>
    <sheet name="Ini" sheetId="2" r:id="rId1"/>
    <sheet name="Diagnostico" sheetId="3" r:id="rId2"/>
    <sheet name="ColetaPrefeitura" sheetId="14" r:id="rId3"/>
    <sheet name="ColetaLEVs" sheetId="15" r:id="rId4"/>
    <sheet name="ColetaGeradores" sheetId="16" r:id="rId5"/>
    <sheet name="ForçaTrabalho" sheetId="4" r:id="rId6"/>
    <sheet name="Operacional" sheetId="5" r:id="rId7"/>
    <sheet name="Veiculo" sheetId="17" r:id="rId8"/>
    <sheet name="Mobilização" sheetId="6" r:id="rId9"/>
    <sheet name="Custo Coleta Seletiva" sheetId="7" r:id="rId10"/>
    <sheet name="Indicadores" sheetId="12" r:id="rId11"/>
  </sheets>
  <definedNames>
    <definedName name="_xlnm.Print_Area" localSheetId="9">'Custo Coleta Seletiva'!#REF!</definedName>
    <definedName name="Equipamentos" localSheetId="4">#REF!</definedName>
    <definedName name="Equipamentos" localSheetId="3">#REF!</definedName>
    <definedName name="Equipamentos" localSheetId="2">#REF!</definedName>
    <definedName name="Equipamentos" localSheetId="7">#REF!</definedName>
    <definedName name="Equipamentos">#REF!</definedName>
    <definedName name="equipveic" localSheetId="4">#REF!</definedName>
    <definedName name="equipveic" localSheetId="3">#REF!</definedName>
    <definedName name="equipveic" localSheetId="2">#REF!</definedName>
    <definedName name="equipveic" localSheetId="7">#REF!</definedName>
    <definedName name="equipveic">#REF!</definedName>
  </definedNames>
  <calcPr calcId="152511"/>
</workbook>
</file>

<file path=xl/calcChain.xml><?xml version="1.0" encoding="utf-8"?>
<calcChain xmlns="http://schemas.openxmlformats.org/spreadsheetml/2006/main">
  <c r="I8" i="7" l="1"/>
  <c r="I7" i="7"/>
  <c r="I6" i="7"/>
  <c r="P34" i="5"/>
  <c r="I16" i="6"/>
  <c r="I14" i="6"/>
  <c r="I13" i="6"/>
  <c r="I12" i="6"/>
  <c r="I11" i="6"/>
  <c r="I10" i="6"/>
  <c r="I9" i="6"/>
  <c r="I8" i="6"/>
  <c r="H8" i="6"/>
  <c r="H17" i="6"/>
  <c r="H14" i="6"/>
  <c r="H13" i="6"/>
  <c r="G12" i="6"/>
  <c r="H12" i="6" s="1"/>
  <c r="G11" i="6"/>
  <c r="H11" i="6" s="1"/>
  <c r="H10" i="6"/>
  <c r="G10" i="6"/>
  <c r="G9" i="6"/>
  <c r="H9" i="6" s="1"/>
  <c r="G8" i="6"/>
  <c r="E15" i="14"/>
  <c r="D15" i="14"/>
  <c r="X12" i="3"/>
  <c r="X6" i="3"/>
  <c r="X7" i="3"/>
  <c r="X8" i="3"/>
  <c r="X9" i="3"/>
  <c r="X10" i="3"/>
  <c r="X11" i="3"/>
  <c r="X5" i="3"/>
  <c r="R6" i="3"/>
  <c r="R7" i="3"/>
  <c r="R8" i="3"/>
  <c r="N9" i="3"/>
  <c r="H14" i="3"/>
  <c r="G66" i="4" l="1"/>
  <c r="G65" i="4"/>
  <c r="G64" i="4"/>
  <c r="H64" i="4" s="1"/>
  <c r="I64" i="4" s="1"/>
  <c r="I70" i="4" l="1"/>
  <c r="I68" i="4"/>
  <c r="I67" i="4"/>
  <c r="I63" i="4"/>
  <c r="I57" i="4"/>
  <c r="I55" i="4"/>
  <c r="I54" i="4"/>
  <c r="I53" i="4"/>
  <c r="I52" i="4"/>
  <c r="I51" i="4"/>
  <c r="I50" i="4"/>
  <c r="I49" i="4"/>
  <c r="I43" i="4"/>
  <c r="I41" i="4"/>
  <c r="I40" i="4"/>
  <c r="I39" i="4"/>
  <c r="I38" i="4"/>
  <c r="I37" i="4"/>
  <c r="I36" i="4"/>
  <c r="I35" i="4"/>
  <c r="I29" i="4"/>
  <c r="I27" i="4"/>
  <c r="I26" i="4"/>
  <c r="I25" i="4"/>
  <c r="I24" i="4"/>
  <c r="I23" i="4"/>
  <c r="I22" i="4"/>
  <c r="I21" i="4"/>
  <c r="H63" i="4" l="1"/>
  <c r="G63" i="4"/>
  <c r="H71" i="4"/>
  <c r="H68" i="4"/>
  <c r="H67" i="4"/>
  <c r="H66" i="4"/>
  <c r="I66" i="4" s="1"/>
  <c r="H65" i="4"/>
  <c r="I65" i="4" s="1"/>
  <c r="H58" i="4"/>
  <c r="H55" i="4"/>
  <c r="H54" i="4"/>
  <c r="G53" i="4"/>
  <c r="H53" i="4" s="1"/>
  <c r="H52" i="4"/>
  <c r="G52" i="4"/>
  <c r="G51" i="4"/>
  <c r="H51" i="4" s="1"/>
  <c r="H50" i="4"/>
  <c r="G50" i="4"/>
  <c r="H49" i="4"/>
  <c r="G49" i="4"/>
  <c r="H44" i="4"/>
  <c r="H41" i="4"/>
  <c r="H40" i="4"/>
  <c r="G39" i="4"/>
  <c r="H39" i="4" s="1"/>
  <c r="H38" i="4"/>
  <c r="G38" i="4"/>
  <c r="G37" i="4"/>
  <c r="H37" i="4" s="1"/>
  <c r="G36" i="4"/>
  <c r="H36" i="4" s="1"/>
  <c r="H35" i="4"/>
  <c r="G35" i="4"/>
  <c r="H30" i="4"/>
  <c r="H27" i="4"/>
  <c r="H26" i="4"/>
  <c r="G25" i="4"/>
  <c r="H25" i="4" s="1"/>
  <c r="H24" i="4"/>
  <c r="G24" i="4"/>
  <c r="G23" i="4"/>
  <c r="H23" i="4" s="1"/>
  <c r="H22" i="4"/>
  <c r="G22" i="4"/>
  <c r="H21" i="4"/>
  <c r="G21" i="4"/>
  <c r="H16" i="4"/>
  <c r="I15" i="4"/>
  <c r="I13" i="4"/>
  <c r="H13" i="4"/>
  <c r="I12" i="4"/>
  <c r="H12" i="4"/>
  <c r="G11" i="4"/>
  <c r="H11" i="4" s="1"/>
  <c r="I11" i="4" s="1"/>
  <c r="H10" i="4"/>
  <c r="I10" i="4" s="1"/>
  <c r="G10" i="4"/>
  <c r="G9" i="4"/>
  <c r="H9" i="4" s="1"/>
  <c r="I9" i="4" s="1"/>
  <c r="H8" i="4"/>
  <c r="I8" i="4" s="1"/>
  <c r="G8" i="4"/>
  <c r="I7" i="4"/>
  <c r="H7" i="4"/>
  <c r="G7" i="4"/>
  <c r="H14" i="5" l="1"/>
  <c r="H12" i="5"/>
  <c r="H13" i="5"/>
  <c r="H11" i="5"/>
  <c r="H10" i="5"/>
  <c r="H9" i="5"/>
  <c r="H8" i="5"/>
  <c r="H7" i="5"/>
  <c r="H6" i="5"/>
  <c r="H5" i="5"/>
  <c r="D36" i="17" l="1"/>
  <c r="E36" i="17"/>
  <c r="F36" i="17"/>
  <c r="J36" i="17" s="1"/>
  <c r="D6" i="7" s="1"/>
  <c r="I16" i="17"/>
  <c r="I15" i="17"/>
  <c r="I14" i="17"/>
  <c r="I13" i="17"/>
  <c r="I17" i="17" s="1"/>
  <c r="I20" i="17" s="1"/>
  <c r="I9" i="17"/>
  <c r="I8" i="17"/>
  <c r="I10" i="17" s="1"/>
  <c r="I19" i="17" s="1"/>
  <c r="I25" i="17" s="1"/>
  <c r="I7" i="17"/>
  <c r="I6" i="17"/>
  <c r="I5" i="17"/>
  <c r="H25" i="17" l="1"/>
  <c r="J25" i="17" s="1"/>
  <c r="F7" i="15" l="1"/>
  <c r="G7" i="15"/>
  <c r="F8" i="15"/>
  <c r="G8" i="15"/>
  <c r="F9" i="15"/>
  <c r="G9" i="15"/>
  <c r="I25" i="16" l="1"/>
  <c r="H25" i="16"/>
  <c r="G25" i="16"/>
  <c r="F25" i="16"/>
  <c r="E25" i="16"/>
  <c r="D25" i="16"/>
  <c r="D12" i="15"/>
  <c r="G11" i="15"/>
  <c r="F11" i="15"/>
  <c r="G10" i="15"/>
  <c r="F10" i="15"/>
  <c r="G6" i="15"/>
  <c r="F6" i="15"/>
  <c r="G5" i="15"/>
  <c r="G12" i="15" s="1"/>
  <c r="F5" i="15"/>
  <c r="F12" i="15" s="1"/>
  <c r="O15" i="14"/>
  <c r="M15" i="14"/>
  <c r="K15" i="14"/>
  <c r="I15" i="14"/>
  <c r="F15" i="14"/>
  <c r="R14" i="14"/>
  <c r="P14" i="14"/>
  <c r="N14" i="14"/>
  <c r="L14" i="14"/>
  <c r="J14" i="14"/>
  <c r="E14" i="14"/>
  <c r="G14" i="14" s="1"/>
  <c r="H14" i="14" s="1"/>
  <c r="R13" i="14"/>
  <c r="P13" i="14"/>
  <c r="N13" i="14"/>
  <c r="L13" i="14"/>
  <c r="J13" i="14"/>
  <c r="E13" i="14"/>
  <c r="G13" i="14" s="1"/>
  <c r="H13" i="14" s="1"/>
  <c r="R12" i="14"/>
  <c r="P12" i="14"/>
  <c r="N12" i="14"/>
  <c r="L12" i="14"/>
  <c r="J12" i="14"/>
  <c r="E12" i="14"/>
  <c r="G12" i="14" s="1"/>
  <c r="H12" i="14" s="1"/>
  <c r="R11" i="14"/>
  <c r="P11" i="14"/>
  <c r="N11" i="14"/>
  <c r="L11" i="14"/>
  <c r="J11" i="14"/>
  <c r="E11" i="14"/>
  <c r="G11" i="14" s="1"/>
  <c r="H11" i="14" s="1"/>
  <c r="R10" i="14"/>
  <c r="P10" i="14"/>
  <c r="N10" i="14"/>
  <c r="L10" i="14"/>
  <c r="J10" i="14"/>
  <c r="E10" i="14"/>
  <c r="G10" i="14" s="1"/>
  <c r="H10" i="14" s="1"/>
  <c r="R9" i="14"/>
  <c r="P9" i="14"/>
  <c r="N9" i="14"/>
  <c r="L9" i="14"/>
  <c r="J9" i="14"/>
  <c r="E9" i="14"/>
  <c r="G9" i="14" s="1"/>
  <c r="H9" i="14" s="1"/>
  <c r="R8" i="14"/>
  <c r="P8" i="14"/>
  <c r="N8" i="14"/>
  <c r="L8" i="14"/>
  <c r="J8" i="14"/>
  <c r="E8" i="14"/>
  <c r="G8" i="14" s="1"/>
  <c r="H8" i="14" s="1"/>
  <c r="R7" i="14"/>
  <c r="P7" i="14"/>
  <c r="N7" i="14"/>
  <c r="L7" i="14"/>
  <c r="J7" i="14"/>
  <c r="E7" i="14"/>
  <c r="G7" i="14" s="1"/>
  <c r="H7" i="14" s="1"/>
  <c r="R6" i="14"/>
  <c r="P6" i="14"/>
  <c r="N6" i="14"/>
  <c r="L6" i="14"/>
  <c r="J6" i="14"/>
  <c r="E6" i="14"/>
  <c r="G6" i="14" s="1"/>
  <c r="J15" i="14" l="1"/>
  <c r="R15" i="14"/>
  <c r="G15" i="14"/>
  <c r="L15" i="14"/>
  <c r="Q16" i="14" s="1"/>
  <c r="N15" i="14"/>
  <c r="P15" i="14"/>
  <c r="H6" i="14"/>
  <c r="H15" i="14" s="1"/>
  <c r="R16" i="14" l="1"/>
  <c r="H10" i="7" l="1"/>
  <c r="D8" i="7" l="1"/>
  <c r="V12" i="3"/>
  <c r="H15" i="5" l="1"/>
  <c r="H16" i="5"/>
  <c r="H17" i="5"/>
  <c r="H19" i="5" l="1"/>
  <c r="I20" i="5" s="1"/>
  <c r="R7" i="4" l="1"/>
  <c r="R8" i="4"/>
  <c r="R9" i="4"/>
  <c r="R10" i="4"/>
  <c r="R11" i="4"/>
  <c r="S9" i="3" l="1"/>
  <c r="P6" i="3"/>
  <c r="M6" i="3"/>
  <c r="P7" i="3"/>
  <c r="P8" i="3"/>
  <c r="P5" i="3"/>
  <c r="P9" i="3" s="1"/>
  <c r="M7" i="3"/>
  <c r="M8" i="3"/>
  <c r="M5" i="3"/>
  <c r="Q7" i="3" l="1"/>
  <c r="Q5" i="3"/>
  <c r="Q6" i="3"/>
  <c r="Q8" i="3"/>
  <c r="H72" i="4"/>
  <c r="Q9" i="3" l="1"/>
  <c r="R5" i="3"/>
  <c r="R9" i="3" s="1"/>
  <c r="I72" i="4"/>
  <c r="Q16" i="6" l="1"/>
  <c r="Q18" i="6" s="1"/>
  <c r="Q10" i="6"/>
  <c r="Q11" i="6" s="1"/>
  <c r="Q7" i="6"/>
  <c r="Q9" i="6" s="1"/>
  <c r="P14" i="6"/>
  <c r="P24" i="6" s="1"/>
  <c r="I18" i="6"/>
  <c r="J19" i="6" s="1"/>
  <c r="Q17" i="6" l="1"/>
  <c r="Q24" i="6" s="1"/>
  <c r="S25" i="6" s="1"/>
  <c r="H24" i="6" s="1"/>
  <c r="D7" i="7" s="1"/>
  <c r="G18" i="6"/>
  <c r="Q12" i="6"/>
  <c r="Q8" i="6"/>
  <c r="Q14" i="6" l="1"/>
  <c r="H18" i="6"/>
  <c r="P24" i="5" l="1"/>
  <c r="P25" i="5"/>
  <c r="P26" i="5"/>
  <c r="P27" i="5"/>
  <c r="P28" i="5"/>
  <c r="P29" i="5"/>
  <c r="P30" i="5"/>
  <c r="P31" i="5"/>
  <c r="P32" i="5"/>
  <c r="P23" i="5"/>
  <c r="P15" i="5" l="1"/>
  <c r="P16" i="5"/>
  <c r="P17" i="5"/>
  <c r="P18" i="5"/>
  <c r="P19" i="5"/>
  <c r="P14" i="5"/>
  <c r="P7" i="5"/>
  <c r="P8" i="5"/>
  <c r="P9" i="5"/>
  <c r="P10" i="5"/>
  <c r="P6" i="5"/>
  <c r="O34" i="5"/>
  <c r="N34" i="5"/>
  <c r="Q21" i="5"/>
  <c r="Q12" i="5"/>
  <c r="O12" i="5"/>
  <c r="R6" i="4"/>
  <c r="P12" i="5" l="1"/>
  <c r="O21" i="5"/>
  <c r="P21" i="5"/>
  <c r="Q12" i="4"/>
  <c r="H17" i="4"/>
  <c r="H31" i="4"/>
  <c r="H59" i="4"/>
  <c r="H45" i="4"/>
  <c r="Q35" i="5" l="1"/>
  <c r="H22" i="5" s="1"/>
  <c r="I17" i="4"/>
  <c r="I45" i="4"/>
  <c r="R12" i="4"/>
  <c r="S13" i="4" s="1"/>
  <c r="I31" i="4"/>
  <c r="I59" i="4"/>
  <c r="J73" i="4" l="1"/>
  <c r="Q17" i="4" s="1"/>
  <c r="D5" i="7" l="1"/>
  <c r="D11" i="7" s="1"/>
  <c r="E14" i="7" s="1"/>
  <c r="F6" i="3"/>
  <c r="H6" i="3" s="1"/>
  <c r="F7" i="3"/>
  <c r="H7" i="3" s="1"/>
  <c r="F8" i="3"/>
  <c r="H8" i="3" s="1"/>
  <c r="F9" i="3"/>
  <c r="H9" i="3" s="1"/>
  <c r="F10" i="3"/>
  <c r="F11" i="3"/>
  <c r="H11" i="3" s="1"/>
  <c r="F12" i="3"/>
  <c r="H12" i="3" s="1"/>
  <c r="F13" i="3"/>
  <c r="H13" i="3" s="1"/>
  <c r="F5" i="3"/>
  <c r="H5" i="3" l="1"/>
  <c r="F14" i="3"/>
  <c r="H10" i="3"/>
  <c r="M9" i="3"/>
  <c r="I10" i="7" l="1"/>
  <c r="E15" i="7" s="1"/>
  <c r="E16" i="7" s="1"/>
</calcChain>
</file>

<file path=xl/comments1.xml><?xml version="1.0" encoding="utf-8"?>
<comments xmlns="http://schemas.openxmlformats.org/spreadsheetml/2006/main">
  <authors>
    <author>Analista II</author>
  </authors>
  <commentList>
    <comment ref="I14" authorId="0" shapeId="0">
      <text>
        <r>
          <rPr>
            <b/>
            <sz val="9"/>
            <color indexed="81"/>
            <rFont val="Segoe UI"/>
            <family val="2"/>
          </rPr>
          <t>Multiplicar o valor por 2 e pelo número de catadores/as que vão utilizar o protetor</t>
        </r>
      </text>
    </comment>
  </commentList>
</comments>
</file>

<file path=xl/comments2.xml><?xml version="1.0" encoding="utf-8"?>
<comments xmlns="http://schemas.openxmlformats.org/spreadsheetml/2006/main">
  <authors>
    <author>Analista II</author>
  </authors>
  <commentList>
    <comment ref="R6" authorId="0" shapeId="0">
      <text>
        <r>
          <rPr>
            <b/>
            <sz val="9"/>
            <color indexed="81"/>
            <rFont val="Segoe UI"/>
            <family val="2"/>
          </rPr>
          <t>As quantidades de materiais dependem da demanda do serviço, mas uma sugestão pode ser a do item 6.1</t>
        </r>
      </text>
    </comment>
  </commentList>
</comments>
</file>

<file path=xl/sharedStrings.xml><?xml version="1.0" encoding="utf-8"?>
<sst xmlns="http://schemas.openxmlformats.org/spreadsheetml/2006/main" count="784" uniqueCount="408">
  <si>
    <t>PLANILHA DE</t>
  </si>
  <si>
    <t>Passo 1</t>
  </si>
  <si>
    <t>Passo 2</t>
  </si>
  <si>
    <t>Passo 3</t>
  </si>
  <si>
    <t>Passo 4</t>
  </si>
  <si>
    <t>Passo 5</t>
  </si>
  <si>
    <t>Vidro</t>
  </si>
  <si>
    <t>Plástico</t>
  </si>
  <si>
    <t>Metal</t>
  </si>
  <si>
    <t>Papel</t>
  </si>
  <si>
    <t>Outros</t>
  </si>
  <si>
    <t>Telefone</t>
  </si>
  <si>
    <t>Quantidade</t>
  </si>
  <si>
    <t>Valor</t>
  </si>
  <si>
    <t>Valor Total</t>
  </si>
  <si>
    <t>Outro</t>
  </si>
  <si>
    <t>Pneu</t>
  </si>
  <si>
    <t>1. DIAGNÓSTICO</t>
  </si>
  <si>
    <t>TOTAL</t>
  </si>
  <si>
    <t>População residente (Pessoas)</t>
  </si>
  <si>
    <t>Metal Adesão</t>
  </si>
  <si>
    <t>Papel Adesão</t>
  </si>
  <si>
    <t>Plástico Adesão</t>
  </si>
  <si>
    <t>Vidro Adesão</t>
  </si>
  <si>
    <t>Capacidade de Absorção</t>
  </si>
  <si>
    <t>Empreendimento</t>
  </si>
  <si>
    <t>Taxa de Adesão</t>
  </si>
  <si>
    <t>Produção Média Atual (kg/mês)</t>
  </si>
  <si>
    <t>Potencial de Ampliação (kg/mês)</t>
  </si>
  <si>
    <t>Dados do veículo</t>
  </si>
  <si>
    <t>Carrinho</t>
  </si>
  <si>
    <t>Capacidade volumétrica (m³)</t>
  </si>
  <si>
    <t>DIAGNÓSTICO</t>
  </si>
  <si>
    <t>PRECIFICAÇÃO</t>
  </si>
  <si>
    <t>1.2 Capacidade do veículo</t>
  </si>
  <si>
    <t>Empresa</t>
  </si>
  <si>
    <t>Tipo de material</t>
  </si>
  <si>
    <t>Quantidade de material (kg/mês)</t>
  </si>
  <si>
    <t>Periodicidade de coleta</t>
  </si>
  <si>
    <t>Total (m³)</t>
  </si>
  <si>
    <t>Quantidade de LEVs</t>
  </si>
  <si>
    <t>Capacidade dos LEVs (m³)</t>
  </si>
  <si>
    <t>Quantidade de LEVs por viagem</t>
  </si>
  <si>
    <t>Item</t>
  </si>
  <si>
    <t>1.1</t>
  </si>
  <si>
    <t>1.2</t>
  </si>
  <si>
    <t>2.1</t>
  </si>
  <si>
    <t>2.2</t>
  </si>
  <si>
    <t>2.3</t>
  </si>
  <si>
    <t>2.4</t>
  </si>
  <si>
    <t>2.5</t>
  </si>
  <si>
    <t>2.6</t>
  </si>
  <si>
    <t>3.1</t>
  </si>
  <si>
    <t>3.2</t>
  </si>
  <si>
    <t>3.3</t>
  </si>
  <si>
    <t>3.4</t>
  </si>
  <si>
    <t>3.5</t>
  </si>
  <si>
    <t>3.6</t>
  </si>
  <si>
    <t>Boné</t>
  </si>
  <si>
    <t>4.1</t>
  </si>
  <si>
    <t>4.3</t>
  </si>
  <si>
    <t>Capa de Chuva</t>
  </si>
  <si>
    <t>4.4</t>
  </si>
  <si>
    <t>kg</t>
  </si>
  <si>
    <t>Sacos de lixo</t>
  </si>
  <si>
    <t>Custo Variável</t>
  </si>
  <si>
    <t>Unidade</t>
  </si>
  <si>
    <t>Valor unitário</t>
  </si>
  <si>
    <t>Observações</t>
  </si>
  <si>
    <t>Descrição</t>
  </si>
  <si>
    <t>1.3</t>
  </si>
  <si>
    <t>1.4</t>
  </si>
  <si>
    <t>1.5</t>
  </si>
  <si>
    <t>1.6</t>
  </si>
  <si>
    <t>%</t>
  </si>
  <si>
    <t>1.7</t>
  </si>
  <si>
    <t>1.8</t>
  </si>
  <si>
    <t>Vale transporte</t>
  </si>
  <si>
    <t>Vale refeição</t>
  </si>
  <si>
    <t>TOTAL item 1</t>
  </si>
  <si>
    <t>Motorista</t>
  </si>
  <si>
    <t>2.7</t>
  </si>
  <si>
    <t>2.8</t>
  </si>
  <si>
    <t>TOTAL item 2</t>
  </si>
  <si>
    <t>Jaqueta</t>
  </si>
  <si>
    <t>Calça</t>
  </si>
  <si>
    <t>Camiseta</t>
  </si>
  <si>
    <t>Colete Refletivo</t>
  </si>
  <si>
    <t>Luva</t>
  </si>
  <si>
    <t>Capa de chuva</t>
  </si>
  <si>
    <t>Meias</t>
  </si>
  <si>
    <t>Calçado</t>
  </si>
  <si>
    <t>unid.</t>
  </si>
  <si>
    <t>3.7</t>
  </si>
  <si>
    <t>3.8</t>
  </si>
  <si>
    <t>3.9</t>
  </si>
  <si>
    <t>3.10</t>
  </si>
  <si>
    <t>3.11</t>
  </si>
  <si>
    <t>Custo por funcionário/mês</t>
  </si>
  <si>
    <t>EPIs e Uniformes</t>
  </si>
  <si>
    <t>OPERACIONAL</t>
  </si>
  <si>
    <t>Catadores/as prensistas</t>
  </si>
  <si>
    <t>Protetor auricular</t>
  </si>
  <si>
    <t>óculos</t>
  </si>
  <si>
    <t>Avental</t>
  </si>
  <si>
    <t>Catadores/as administrativo</t>
  </si>
  <si>
    <t>4.2</t>
  </si>
  <si>
    <t>4.5</t>
  </si>
  <si>
    <t>4.6</t>
  </si>
  <si>
    <t>4.7</t>
  </si>
  <si>
    <t>4.8</t>
  </si>
  <si>
    <t>Apoio</t>
  </si>
  <si>
    <t>Contabilidade</t>
  </si>
  <si>
    <t>Capacidade do caminhão (m³)</t>
  </si>
  <si>
    <t>Processo Operacional - Coleta</t>
  </si>
  <si>
    <t>Lona plástica</t>
  </si>
  <si>
    <t>Big bags</t>
  </si>
  <si>
    <t>Fiscal</t>
  </si>
  <si>
    <t>Processo Operacional - Interno</t>
  </si>
  <si>
    <t>Fitilho para fardos</t>
  </si>
  <si>
    <t>Óleo para prensa</t>
  </si>
  <si>
    <t>20l/mês</t>
  </si>
  <si>
    <t>Gás para empilhadeira</t>
  </si>
  <si>
    <t>m</t>
  </si>
  <si>
    <t>L</t>
  </si>
  <si>
    <t>Botijão</t>
  </si>
  <si>
    <t>50m/mês</t>
  </si>
  <si>
    <t>Internet</t>
  </si>
  <si>
    <t>Papel A4</t>
  </si>
  <si>
    <t>Cartucho impressora</t>
  </si>
  <si>
    <t>Sabão</t>
  </si>
  <si>
    <t>Detergente</t>
  </si>
  <si>
    <t>mensalidade</t>
  </si>
  <si>
    <t>pacote</t>
  </si>
  <si>
    <t>Custos da empresa</t>
  </si>
  <si>
    <t>Itens de custo fixo</t>
  </si>
  <si>
    <t>R$/mês</t>
  </si>
  <si>
    <t>Depreciação</t>
  </si>
  <si>
    <t>Remuneração de capital</t>
  </si>
  <si>
    <t>Taxa de oportunidade</t>
  </si>
  <si>
    <t>% ao anos</t>
  </si>
  <si>
    <t>Custos administrativos</t>
  </si>
  <si>
    <t>Custos fixos</t>
  </si>
  <si>
    <t>CF c/ CA</t>
  </si>
  <si>
    <t>Consumo de combustível</t>
  </si>
  <si>
    <t>Km/litro</t>
  </si>
  <si>
    <t>Intervalo entre troca de óleo</t>
  </si>
  <si>
    <t xml:space="preserve">Km  </t>
  </si>
  <si>
    <t>Itens de custo variável</t>
  </si>
  <si>
    <t>R$/Km</t>
  </si>
  <si>
    <t>Litros de óleo por troca</t>
  </si>
  <si>
    <t>litro</t>
  </si>
  <si>
    <t>Combustível</t>
  </si>
  <si>
    <t>Número de pneus</t>
  </si>
  <si>
    <t>Óleo</t>
  </si>
  <si>
    <t>Intervalo entre troca de pneu/recapagem</t>
  </si>
  <si>
    <t>Km</t>
  </si>
  <si>
    <t>Número de recapagens</t>
  </si>
  <si>
    <t>Manutenção</t>
  </si>
  <si>
    <t>Custos de manutenção</t>
  </si>
  <si>
    <t>Intervalo entre lubrificações</t>
  </si>
  <si>
    <t>Custos fixos (R$/hora)</t>
  </si>
  <si>
    <t>R$/hora</t>
  </si>
  <si>
    <t>Dados de mercado</t>
  </si>
  <si>
    <t>Custos variáveis (R$/ Km)</t>
  </si>
  <si>
    <t>Valor de aquisição do veículo</t>
  </si>
  <si>
    <t>R$</t>
  </si>
  <si>
    <t>Vida útil do veículo</t>
  </si>
  <si>
    <t>meses</t>
  </si>
  <si>
    <t>nº de Km</t>
  </si>
  <si>
    <t>nº de horas</t>
  </si>
  <si>
    <t>total</t>
  </si>
  <si>
    <t>R$/litro</t>
  </si>
  <si>
    <t>custo total</t>
  </si>
  <si>
    <t>custo variável</t>
  </si>
  <si>
    <t>custo fixo</t>
  </si>
  <si>
    <t>Preço do combustível</t>
  </si>
  <si>
    <t>Preço do pneu</t>
  </si>
  <si>
    <t>Preço da recapagem</t>
  </si>
  <si>
    <t>número de dias no mês</t>
  </si>
  <si>
    <t>R$/ano</t>
  </si>
  <si>
    <t>MOBILIZAÇÃO</t>
  </si>
  <si>
    <t>Calça de brim</t>
  </si>
  <si>
    <t>pçs</t>
  </si>
  <si>
    <t>Camisetas</t>
  </si>
  <si>
    <t>Sacola-Bolsa</t>
  </si>
  <si>
    <t>protetor solar</t>
  </si>
  <si>
    <t>Serviço de Comunicação</t>
  </si>
  <si>
    <t>Serviço de Terceiro - Elaboração do material gráfico.</t>
  </si>
  <si>
    <t>Impressão Gráfica</t>
  </si>
  <si>
    <t>Intervenções artísticas</t>
  </si>
  <si>
    <t>TOTAL item 3</t>
  </si>
  <si>
    <t>Passo 6</t>
  </si>
  <si>
    <t>INDICADORES</t>
  </si>
  <si>
    <t>5. CUSTO COLETA SELETIVA</t>
  </si>
  <si>
    <t>Mobilização</t>
  </si>
  <si>
    <t>TOTAL MOBILIZAÇÃO (R$)</t>
  </si>
  <si>
    <t>Indicador</t>
  </si>
  <si>
    <t>Unid.</t>
  </si>
  <si>
    <t>Resultado</t>
  </si>
  <si>
    <t>Quantidade de material coletado</t>
  </si>
  <si>
    <t>Atendimento do programa de coleta seletiva</t>
  </si>
  <si>
    <t>Tempo médio da rota</t>
  </si>
  <si>
    <t>Percentual coletado em relação ao RSU total</t>
  </si>
  <si>
    <t>Percentual de rejeito em relação ao total coletado</t>
  </si>
  <si>
    <t>Ampliação da coleta seletiva</t>
  </si>
  <si>
    <t>Custo da coleta seletiva</t>
  </si>
  <si>
    <t>Rendimento do caminhão</t>
  </si>
  <si>
    <t>Economia (social, ambiental)</t>
  </si>
  <si>
    <t>Quantidade de resíduo da coleta seletiva coletado</t>
  </si>
  <si>
    <t>Porcentagem da população atendida pelo programa de coleta seletiva</t>
  </si>
  <si>
    <t>hora</t>
  </si>
  <si>
    <t>Quantidade de resíduos coletados em relação à geração total de resíduos sólidos urbanos</t>
  </si>
  <si>
    <t>Quantidade de rejeito em relação ao total de material coletado</t>
  </si>
  <si>
    <t>Quantidade de rotas, bairros, LEVs, geradores, acrescentados no contrato da prestação de serviços</t>
  </si>
  <si>
    <t>Depende da referência</t>
  </si>
  <si>
    <t>Nº novos catadores</t>
  </si>
  <si>
    <t>Quantidade de inclusão de novos catadores/as com a prestação de serviços</t>
  </si>
  <si>
    <t>Entrada de novos catadores/as</t>
  </si>
  <si>
    <t>Aumento da renda dos catadores/as</t>
  </si>
  <si>
    <t>Percentual de incremento na renda dos catadores/as com a prestação de serviços</t>
  </si>
  <si>
    <t>Custo para uma tonelada da coleta seletiva</t>
  </si>
  <si>
    <t>Quantidade de material coletado por quilômetro rodado</t>
  </si>
  <si>
    <t>R$/km</t>
  </si>
  <si>
    <t>Custo total do serviço relacionado com a quantidade de catadores/as</t>
  </si>
  <si>
    <t>R$/catador</t>
  </si>
  <si>
    <t>1.1 Capacidade do EES envolvidos</t>
  </si>
  <si>
    <t>Capacidade Máxima do Galpão (kg/mês)</t>
  </si>
  <si>
    <t>Percentual de recicláveis em relação ao RSU</t>
  </si>
  <si>
    <t>Produtividade média do catador/a triador</t>
  </si>
  <si>
    <t>Produtividade média do catador/a coletor</t>
  </si>
  <si>
    <t>Quantidade de material triado por catador/a por mês</t>
  </si>
  <si>
    <t>Quantidade de material coletado por catador/a por mês</t>
  </si>
  <si>
    <t>Material</t>
  </si>
  <si>
    <t>Orgânicos</t>
  </si>
  <si>
    <t>Papel/papelão</t>
  </si>
  <si>
    <t>Areia, entulho</t>
  </si>
  <si>
    <t>Plástico filme</t>
  </si>
  <si>
    <t>Plástico rígido</t>
  </si>
  <si>
    <t>Trapos</t>
  </si>
  <si>
    <t>Borracha</t>
  </si>
  <si>
    <t>Tetra pak</t>
  </si>
  <si>
    <t>Madeira</t>
  </si>
  <si>
    <t>Média</t>
  </si>
  <si>
    <t>Fonte: SILVA e SANTOS, 2010
Disponível em: http://connepi.ifal.edu.br/ocs/index.php/connepi/CONNEPI2010/paper/viewFile/167/157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</si>
  <si>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</si>
  <si>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</si>
  <si>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</si>
  <si>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</si>
  <si>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</si>
  <si>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</si>
  <si>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</si>
  <si>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</si>
  <si>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</si>
  <si>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Caminhão 01</t>
  </si>
  <si>
    <t>Caminhão 02</t>
  </si>
  <si>
    <t>Quantidade total de Km rodado</t>
  </si>
  <si>
    <t>Custo per catador</t>
  </si>
  <si>
    <t>FORÇA DE TRABALHO</t>
  </si>
  <si>
    <t>Quantidade de veículo</t>
  </si>
  <si>
    <t>Dados do veículo (por tipo)</t>
  </si>
  <si>
    <t>SNIS</t>
  </si>
  <si>
    <t>Percentual geração recicláveis</t>
  </si>
  <si>
    <t>Dedetização</t>
  </si>
  <si>
    <t>Catadores/as coletores/as</t>
  </si>
  <si>
    <t>Remuneração Associativa</t>
  </si>
  <si>
    <t>hr</t>
  </si>
  <si>
    <t>Adicional salubridade (40%/salário mínimo)</t>
  </si>
  <si>
    <t>mês</t>
  </si>
  <si>
    <t>Remuneração de Natal (12%)</t>
  </si>
  <si>
    <t>INSS (20%)</t>
  </si>
  <si>
    <t>Cesta básica</t>
  </si>
  <si>
    <t>Seguro Obrigatório</t>
  </si>
  <si>
    <t>Outros (especificar)</t>
  </si>
  <si>
    <t>Base de Cálculo</t>
  </si>
  <si>
    <t>REMUNERAÇÃO</t>
  </si>
  <si>
    <t>1.9</t>
  </si>
  <si>
    <t>1.10</t>
  </si>
  <si>
    <t>2.9</t>
  </si>
  <si>
    <t>2.10</t>
  </si>
  <si>
    <t>Catadores/as triadores/as</t>
  </si>
  <si>
    <t>Nº CATADORES/AS</t>
  </si>
  <si>
    <t>4.9</t>
  </si>
  <si>
    <t>4.10</t>
  </si>
  <si>
    <t>Total Força de Trabalho</t>
  </si>
  <si>
    <t>Total Apoio</t>
  </si>
  <si>
    <t>TOTAL GERAL (R$)</t>
  </si>
  <si>
    <t>1.11</t>
  </si>
  <si>
    <t>1.12</t>
  </si>
  <si>
    <t>1.13</t>
  </si>
  <si>
    <t>1.14</t>
  </si>
  <si>
    <t>3 botijões/ mês/empilhadeira</t>
  </si>
  <si>
    <t>Catadores/as mobilizadores/as</t>
  </si>
  <si>
    <t>Kg</t>
  </si>
  <si>
    <t>unidade</t>
  </si>
  <si>
    <t>TOTAL COLETA SELETIVA (R$)</t>
  </si>
  <si>
    <t>Total de KM</t>
  </si>
  <si>
    <t>O catador/coletor irá receber um valor fixo, pois ele não irá trabalhar por produção, então o valor deverá ser  mensalizado.</t>
  </si>
  <si>
    <t>Repouso anual remunerado (12%)</t>
  </si>
  <si>
    <t>20% da contribuição do INSS sobre prestação de serviço</t>
  </si>
  <si>
    <t>Adicional salubridade (40% salário mínimo)</t>
  </si>
  <si>
    <t>Técnico logística</t>
  </si>
  <si>
    <t>Nº Técnico</t>
  </si>
  <si>
    <t>Protetor solar</t>
  </si>
  <si>
    <t>Vassoura</t>
  </si>
  <si>
    <t>Sistema de rastreamento</t>
  </si>
  <si>
    <t>Administrativo</t>
  </si>
  <si>
    <t>Tempo gasto para que toda a rota da coleta seletiva seja cumprida</t>
  </si>
  <si>
    <t>Recursos economizados com a coleta seletiva</t>
  </si>
  <si>
    <t>Ele já recebe pelo fim de semana, não sendo necessário provisionar o descanso semanal remunerado.</t>
  </si>
  <si>
    <t xml:space="preserve"> 1/6 (unid./mês)</t>
  </si>
  <si>
    <t xml:space="preserve"> 1/3 (unid./mês)</t>
  </si>
  <si>
    <t xml:space="preserve"> 1/8 (unid./mês)</t>
  </si>
  <si>
    <t xml:space="preserve"> 1/9 (unid./mês)</t>
  </si>
  <si>
    <t>1/3 (unid./mês)</t>
  </si>
  <si>
    <t>IPVA/ seguro obrigatório</t>
  </si>
  <si>
    <t>Valor residual do veículo</t>
  </si>
  <si>
    <t>Preço do óleo lubrificação</t>
  </si>
  <si>
    <t>IPVA/seguro obrigatório</t>
  </si>
  <si>
    <t>serv.</t>
  </si>
  <si>
    <t>ton./mês</t>
  </si>
  <si>
    <t>R$/ton.</t>
  </si>
  <si>
    <t>Destinação Final</t>
  </si>
  <si>
    <t>OBS: PODE-SE INCLUIR EM OUTROS O CUSTO DE LOGÍSTCA REVERSA</t>
  </si>
  <si>
    <t>Capacidade do veículo de coleta (m³)</t>
  </si>
  <si>
    <t>O MMA, através do Plano de gestão de resíduos sólidos - Manual de orientação (2012) define o valor de 0,25 t/m3 para estes resíduos. Para resíduos misturados e compactados, o MMA (2012) fala em 0,6 t/m3 . Outros trabalhos mostraram que a densidade média dos resíduos mistos compactados é de 0,8 t/m3 . CATAPRETA observou em suas pesquisas que a densidade de massa de resíduos é muito variável por diversos fatores: composição dos resíduos, espessura da camada de resíduo a ser compactada, tipo, peso e velocidade dos equipamentos empregados na compactação, umidade dos resíduos, inclinação do plano de compactação e número de passadas executadas pelo equipamento compactador, etc. Por isso, deve-se avaliar cada caso, de acordo com suas características.  (SALVADOR, 2012)</t>
  </si>
  <si>
    <t>Geração RSU (Kg/dia)</t>
  </si>
  <si>
    <t>Geração Recicláveis (kg/dia)</t>
  </si>
  <si>
    <t>Quantidade total considerando a adesão coleta seletiva (kg/dia)</t>
  </si>
  <si>
    <t>TOTAL ESPECÍFICO</t>
  </si>
  <si>
    <t>Quantidade de material (Kg/viagem)*</t>
  </si>
  <si>
    <t>* Verificar quantas viagens no dia</t>
  </si>
  <si>
    <t>Óleo Adesão</t>
  </si>
  <si>
    <t>Quantidade de material (Kg/mês) (coleta seletiva pública ou privada)*</t>
  </si>
  <si>
    <t>Fonte: Planilha adaptada do Projeto CATAFORTE II</t>
  </si>
  <si>
    <t>kg/catador.mês</t>
  </si>
  <si>
    <t>kg/catador. mês</t>
  </si>
  <si>
    <t>PRESTAÇÃO DE SERVIÇO</t>
  </si>
  <si>
    <t>PERCENTUAL %</t>
  </si>
  <si>
    <t xml:space="preserve">Valor da Prestação de Serviços </t>
  </si>
  <si>
    <t>PIS CUMULATIVO (0,65%)</t>
  </si>
  <si>
    <t>COFINS CUMULATIVO (3,00%)</t>
  </si>
  <si>
    <t>VALOR TOTAL (R$)</t>
  </si>
  <si>
    <t>* Observar como a Rede irá chegar ao valor do serviço a ser prestado, a partir do custo estimado. A seguir um exemplo da tributação, baseado neste valor.</t>
  </si>
  <si>
    <r>
      <t>ISS</t>
    </r>
    <r>
      <rPr>
        <sz val="11"/>
        <color rgb="FFFF0000"/>
        <rFont val="Calibri"/>
        <family val="2"/>
        <scheme val="minor"/>
      </rPr>
      <t xml:space="preserve"> (exemplo: 5% -ver alíquota no Município)</t>
    </r>
  </si>
  <si>
    <t>Bairro/Setor/Região/ Distrito</t>
  </si>
  <si>
    <t>Coleta Seletiva</t>
  </si>
  <si>
    <t>1.3 Rejeito</t>
  </si>
  <si>
    <t>Densidade dos resíduos (kg/m³)*</t>
  </si>
  <si>
    <t>*DENSIDADE APARENTE (kg/m³)</t>
  </si>
  <si>
    <t>5.1 Custos</t>
  </si>
  <si>
    <t>5.2 Tributação sobre o valor do SERVIÇO</t>
  </si>
  <si>
    <t>COLETA SELETIVA MUNICIPAL</t>
  </si>
  <si>
    <t>COLETA NOS LEVs (PEVs)</t>
  </si>
  <si>
    <t>VEÍCULOS</t>
  </si>
  <si>
    <t>CUSTOS</t>
  </si>
  <si>
    <t>Passo 7</t>
  </si>
  <si>
    <t>Passo 8</t>
  </si>
  <si>
    <t>Passo 9</t>
  </si>
  <si>
    <t>Passo 10</t>
  </si>
  <si>
    <t>2. COLETA SELETIVA MUNICIPAL</t>
  </si>
  <si>
    <t>Coleta Seletiva Municipal</t>
  </si>
  <si>
    <t>3. COLETA EM LEVs</t>
  </si>
  <si>
    <t>Coleta seletiva em LEVs (PEVs, Ecopontos, Contêineres, Caçambas, outros)</t>
  </si>
  <si>
    <t>4. COLETA PRIVADA</t>
  </si>
  <si>
    <t>Coleta Seletiva Privada (Clientes, Geradores, Parceiros, etc)</t>
  </si>
  <si>
    <t xml:space="preserve">COLETA SELETIVA PRIVADA (CLIENTES, GERADORES) </t>
  </si>
  <si>
    <t>5. FORÇA DE TRABALHO</t>
  </si>
  <si>
    <t>6. OPERACIONAL</t>
  </si>
  <si>
    <t>6.1 EPIs e Uniforme</t>
  </si>
  <si>
    <t>6.2 Material Administrativo</t>
  </si>
  <si>
    <t>5.1. Força de trabalho</t>
  </si>
  <si>
    <t>5.2 Apoio Técnico</t>
  </si>
  <si>
    <t>Veículo (cálculo por unidade de veículo)</t>
  </si>
  <si>
    <t>7. VEÍCULOS</t>
  </si>
  <si>
    <t>8. MOBILIZAÇÃO</t>
  </si>
  <si>
    <t>8.1 Força de Trabalho</t>
  </si>
  <si>
    <t>8.2 EPIs e Apoio para serviços de comunicação</t>
  </si>
  <si>
    <t>10. INDICADORES</t>
  </si>
  <si>
    <t>Sugestão de indicadores</t>
  </si>
  <si>
    <t>dados</t>
  </si>
  <si>
    <t>Preencher com os valores para CADA veículo</t>
  </si>
  <si>
    <t>Dados Veículo 01</t>
  </si>
  <si>
    <t>Dados Veículo 02</t>
  </si>
  <si>
    <t>Dados Veículo 03</t>
  </si>
  <si>
    <t>Dados Veículo 04</t>
  </si>
  <si>
    <t>Dados Veículo 05</t>
  </si>
  <si>
    <t>Veículos</t>
  </si>
  <si>
    <t>2/1 (unid./mês)</t>
  </si>
  <si>
    <t>CUSTO TOTAL MENSAL DO SERVIÇO</t>
  </si>
  <si>
    <t>VALOR IMPOSTOS*</t>
  </si>
  <si>
    <t>Valor Total mensal</t>
  </si>
  <si>
    <t>Essas informações vão para a aba veículo (H23) / veículo - item 7</t>
  </si>
  <si>
    <r>
      <t xml:space="preserve"> BDI - Bonificação e Despesas Indiretas </t>
    </r>
    <r>
      <rPr>
        <sz val="11"/>
        <color rgb="FFFF0000"/>
        <rFont val="Calibri"/>
        <family val="2"/>
        <scheme val="minor"/>
      </rPr>
      <t>(percentual a ser definido*)</t>
    </r>
  </si>
  <si>
    <t>* Em obras o percentual normalmente utilizado é de 20%</t>
  </si>
  <si>
    <t>Geração de resíduos mensal (m³)</t>
  </si>
  <si>
    <t>Número de viagens mensal</t>
  </si>
  <si>
    <t>Número de viagens semanal</t>
  </si>
  <si>
    <t>Custo para disposição final (kg)</t>
  </si>
  <si>
    <t>Custo total para disposição final</t>
  </si>
  <si>
    <t>Geração per capita (kg/hab.dia)</t>
  </si>
  <si>
    <t>O catador/mobilizador irá receber um valor fixo, pois ele não irá trabalhar por produção, então o valor deverá ser  mensalizado.</t>
  </si>
  <si>
    <t>TOTAL 8.1 (R$)</t>
  </si>
  <si>
    <t>TOTAL 8.2 (R$)</t>
  </si>
  <si>
    <t>TOTAL 6.1 (R$)</t>
  </si>
  <si>
    <t>TOTAL 6.2 (R$)</t>
  </si>
  <si>
    <t>1 kg/mês/catador/a</t>
  </si>
  <si>
    <t>Observações (sugestão)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</si>
</sst>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"/>
    <numFmt numFmtId="165" formatCode="#,##0.000"/>
  </numFmts>
  <fonts count="2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28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48"/>
      <color rgb="FF333333"/>
      <name val="Calibri"/>
      <family val="2"/>
      <scheme val="minor"/>
    </font>
    <font>
      <b/>
      <sz val="18"/>
      <color rgb="FF333333"/>
      <name val="Calibri"/>
      <family val="2"/>
      <scheme val="minor"/>
    </font>
    <font>
      <sz val="11"/>
      <color theme="1"/>
      <name val="Arial"/>
      <family val="2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Segoe UI"/>
      <family val="2"/>
    </font>
    <font>
      <b/>
      <sz val="10"/>
      <color rgb="FF0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1518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206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0" fontId="3" fillId="0" borderId="0" xfId="0" applyFont="1" applyFill="1"/>
    <xf numFmtId="0" fontId="5" fillId="0" borderId="0" xfId="0" applyFont="1" applyFill="1"/>
    <xf numFmtId="0" fontId="6" fillId="0" borderId="0" xfId="0" applyFont="1" applyAlignment="1">
      <alignment horizontal="left" vertical="center" indent="1"/>
    </xf>
    <xf numFmtId="0" fontId="8" fillId="5" borderId="0" xfId="1" applyFont="1" applyFill="1" applyAlignment="1">
      <alignment horizontal="center" vertical="center"/>
    </xf>
    <xf numFmtId="0" fontId="0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3" borderId="0" xfId="0" applyFont="1" applyFill="1"/>
    <xf numFmtId="0" fontId="12" fillId="0" borderId="0" xfId="0" applyFont="1"/>
    <xf numFmtId="0" fontId="0" fillId="0" borderId="1" xfId="0" applyBorder="1"/>
    <xf numFmtId="0" fontId="10" fillId="9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6" fillId="3" borderId="0" xfId="0" applyFont="1" applyFill="1"/>
    <xf numFmtId="0" fontId="0" fillId="0" borderId="0" xfId="0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0" fillId="6" borderId="3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left" vertical="center"/>
    </xf>
    <xf numFmtId="0" fontId="11" fillId="7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0" fillId="0" borderId="0" xfId="0" applyBorder="1"/>
    <xf numFmtId="4" fontId="0" fillId="6" borderId="1" xfId="0" applyNumberFormat="1" applyFill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165" fontId="0" fillId="6" borderId="1" xfId="0" applyNumberFormat="1" applyFill="1" applyBorder="1" applyAlignment="1">
      <alignment horizontal="center" vertical="center"/>
    </xf>
    <xf numFmtId="4" fontId="0" fillId="6" borderId="7" xfId="0" applyNumberFormat="1" applyFill="1" applyBorder="1" applyAlignment="1">
      <alignment horizontal="center" vertical="center"/>
    </xf>
    <xf numFmtId="44" fontId="11" fillId="7" borderId="1" xfId="2" applyFont="1" applyFill="1" applyBorder="1" applyAlignment="1">
      <alignment horizontal="center" vertical="center"/>
    </xf>
    <xf numFmtId="4" fontId="0" fillId="4" borderId="1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4" fontId="0" fillId="4" borderId="1" xfId="0" applyNumberFormat="1" applyFill="1" applyBorder="1"/>
    <xf numFmtId="2" fontId="0" fillId="4" borderId="1" xfId="0" applyNumberFormat="1" applyFill="1" applyBorder="1"/>
    <xf numFmtId="1" fontId="0" fillId="4" borderId="7" xfId="0" applyNumberFormat="1" applyFill="1" applyBorder="1"/>
    <xf numFmtId="0" fontId="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44" fontId="9" fillId="0" borderId="1" xfId="2" applyFont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9" fontId="1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12" borderId="1" xfId="0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43" fontId="15" fillId="0" borderId="8" xfId="3" applyFont="1" applyFill="1" applyBorder="1" applyAlignment="1">
      <alignment horizontal="center" vertical="center"/>
    </xf>
    <xf numFmtId="43" fontId="0" fillId="0" borderId="1" xfId="3" applyFont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7" fillId="8" borderId="3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 wrapText="1"/>
    </xf>
    <xf numFmtId="44" fontId="17" fillId="10" borderId="1" xfId="2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43" fontId="15" fillId="4" borderId="8" xfId="3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 wrapText="1"/>
    </xf>
    <xf numFmtId="9" fontId="15" fillId="6" borderId="1" xfId="0" applyNumberFormat="1" applyFont="1" applyFill="1" applyBorder="1" applyAlignment="1">
      <alignment horizontal="center" vertical="center" wrapText="1"/>
    </xf>
    <xf numFmtId="9" fontId="15" fillId="6" borderId="1" xfId="4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43" fontId="15" fillId="6" borderId="8" xfId="3" applyFont="1" applyFill="1" applyBorder="1" applyAlignment="1">
      <alignment horizontal="center" vertical="center"/>
    </xf>
    <xf numFmtId="44" fontId="20" fillId="7" borderId="1" xfId="0" applyNumberFormat="1" applyFont="1" applyFill="1" applyBorder="1" applyAlignment="1">
      <alignment horizontal="center" vertical="center"/>
    </xf>
    <xf numFmtId="44" fontId="20" fillId="7" borderId="1" xfId="2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0" fontId="0" fillId="6" borderId="1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vertical="center"/>
    </xf>
    <xf numFmtId="44" fontId="10" fillId="10" borderId="1" xfId="2" applyFont="1" applyFill="1" applyBorder="1" applyAlignment="1">
      <alignment horizontal="center" vertical="center"/>
    </xf>
    <xf numFmtId="164" fontId="10" fillId="10" borderId="1" xfId="0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164" fontId="10" fillId="4" borderId="0" xfId="0" applyNumberFormat="1" applyFont="1" applyFill="1" applyBorder="1" applyAlignment="1">
      <alignment horizontal="center" vertical="center"/>
    </xf>
    <xf numFmtId="44" fontId="11" fillId="7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43" fontId="19" fillId="0" borderId="1" xfId="3" applyFont="1" applyBorder="1" applyAlignment="1">
      <alignment horizontal="center" vertical="center" wrapText="1"/>
    </xf>
    <xf numFmtId="43" fontId="19" fillId="0" borderId="1" xfId="3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/>
    </xf>
    <xf numFmtId="44" fontId="0" fillId="6" borderId="1" xfId="2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/>
    </xf>
    <xf numFmtId="44" fontId="18" fillId="4" borderId="1" xfId="2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44" fontId="18" fillId="4" borderId="3" xfId="2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44" fontId="13" fillId="7" borderId="1" xfId="2" applyFont="1" applyFill="1" applyBorder="1" applyAlignment="1">
      <alignment vertical="center"/>
    </xf>
    <xf numFmtId="0" fontId="21" fillId="6" borderId="1" xfId="0" applyFont="1" applyFill="1" applyBorder="1" applyAlignment="1">
      <alignment vertical="center" wrapText="1"/>
    </xf>
    <xf numFmtId="9" fontId="9" fillId="6" borderId="1" xfId="0" applyNumberFormat="1" applyFont="1" applyFill="1" applyBorder="1" applyAlignment="1">
      <alignment horizontal="center" vertical="center"/>
    </xf>
    <xf numFmtId="4" fontId="9" fillId="6" borderId="1" xfId="0" applyNumberFormat="1" applyFont="1" applyFill="1" applyBorder="1" applyAlignment="1">
      <alignment vertical="center"/>
    </xf>
    <xf numFmtId="0" fontId="9" fillId="6" borderId="1" xfId="0" applyFont="1" applyFill="1" applyBorder="1" applyAlignment="1">
      <alignment vertical="center" wrapText="1"/>
    </xf>
    <xf numFmtId="10" fontId="9" fillId="6" borderId="1" xfId="0" applyNumberFormat="1" applyFont="1" applyFill="1" applyBorder="1" applyAlignment="1">
      <alignment horizontal="center" vertical="center"/>
    </xf>
    <xf numFmtId="43" fontId="9" fillId="6" borderId="1" xfId="3" applyFont="1" applyFill="1" applyBorder="1" applyAlignment="1">
      <alignment horizontal="center" vertical="center"/>
    </xf>
    <xf numFmtId="0" fontId="20" fillId="7" borderId="15" xfId="0" applyFon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horizontal="center" vertical="center"/>
    </xf>
    <xf numFmtId="44" fontId="9" fillId="6" borderId="1" xfId="3" applyNumberFormat="1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left" vertical="center"/>
    </xf>
    <xf numFmtId="0" fontId="10" fillId="8" borderId="7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0" fillId="15" borderId="7" xfId="0" applyFont="1" applyFill="1" applyBorder="1" applyAlignment="1">
      <alignment horizontal="center" vertical="center"/>
    </xf>
    <xf numFmtId="10" fontId="10" fillId="15" borderId="7" xfId="0" applyNumberFormat="1" applyFont="1" applyFill="1" applyBorder="1" applyAlignment="1">
      <alignment horizontal="center" vertical="center"/>
    </xf>
    <xf numFmtId="43" fontId="10" fillId="15" borderId="7" xfId="3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43" fontId="22" fillId="4" borderId="0" xfId="3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44" fontId="11" fillId="0" borderId="1" xfId="0" applyNumberFormat="1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2" fontId="0" fillId="0" borderId="1" xfId="0" applyNumberFormat="1" applyBorder="1"/>
    <xf numFmtId="2" fontId="2" fillId="8" borderId="1" xfId="0" applyNumberFormat="1" applyFont="1" applyFill="1" applyBorder="1" applyAlignment="1">
      <alignment horizontal="center" vertical="center"/>
    </xf>
    <xf numFmtId="9" fontId="0" fillId="7" borderId="1" xfId="4" applyFont="1" applyFill="1" applyBorder="1" applyAlignment="1">
      <alignment horizontal="center" vertical="center" wrapText="1"/>
    </xf>
    <xf numFmtId="2" fontId="2" fillId="9" borderId="1" xfId="0" applyNumberFormat="1" applyFont="1" applyFill="1" applyBorder="1" applyAlignment="1">
      <alignment horizontal="center" vertical="center"/>
    </xf>
    <xf numFmtId="2" fontId="0" fillId="11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/>
    <xf numFmtId="0" fontId="10" fillId="9" borderId="3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10" fillId="13" borderId="11" xfId="0" applyFont="1" applyFill="1" applyBorder="1" applyAlignment="1">
      <alignment horizontal="center" vertical="center"/>
    </xf>
    <xf numFmtId="0" fontId="10" fillId="13" borderId="9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24" fillId="3" borderId="0" xfId="0" applyFont="1" applyFill="1" applyAlignment="1">
      <alignment horizontal="center" wrapText="1"/>
    </xf>
    <xf numFmtId="0" fontId="20" fillId="7" borderId="1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8" borderId="3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0" fontId="20" fillId="7" borderId="3" xfId="0" applyFont="1" applyFill="1" applyBorder="1" applyAlignment="1">
      <alignment horizontal="center" vertical="center"/>
    </xf>
    <xf numFmtId="0" fontId="20" fillId="7" borderId="5" xfId="0" applyFont="1" applyFill="1" applyBorder="1" applyAlignment="1">
      <alignment horizontal="center" vertical="center"/>
    </xf>
    <xf numFmtId="44" fontId="13" fillId="7" borderId="3" xfId="0" applyNumberFormat="1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17" fillId="10" borderId="3" xfId="0" applyFont="1" applyFill="1" applyBorder="1" applyAlignment="1">
      <alignment horizontal="center" vertical="center"/>
    </xf>
    <xf numFmtId="0" fontId="17" fillId="10" borderId="4" xfId="0" applyFont="1" applyFill="1" applyBorder="1" applyAlignment="1">
      <alignment horizontal="center" vertical="center"/>
    </xf>
    <xf numFmtId="0" fontId="17" fillId="10" borderId="5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44" fontId="13" fillId="7" borderId="5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44" fontId="13" fillId="7" borderId="1" xfId="0" applyNumberFormat="1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/>
    </xf>
    <xf numFmtId="0" fontId="17" fillId="8" borderId="3" xfId="0" applyFont="1" applyFill="1" applyBorder="1" applyAlignment="1">
      <alignment horizontal="center" vertical="center"/>
    </xf>
    <xf numFmtId="0" fontId="17" fillId="8" borderId="4" xfId="0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14" xfId="0" applyBorder="1" applyAlignment="1">
      <alignment horizontal="left" vertical="top" wrapText="1"/>
    </xf>
    <xf numFmtId="0" fontId="12" fillId="0" borderId="9" xfId="0" applyFont="1" applyBorder="1" applyAlignment="1">
      <alignment horizontal="left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 wrapText="1"/>
    </xf>
  </cellXfs>
  <cellStyles count="5">
    <cellStyle name="Hiperlink" xfId="1" builtinId="8"/>
    <cellStyle name="Moeda" xfId="2" builtinId="4"/>
    <cellStyle name="Normal" xfId="0" builtinId="0"/>
    <cellStyle name="Porcentagem" xfId="4" builtinId="5"/>
    <cellStyle name="Vírgula" xfId="3" builtinId="3"/>
  </cellStyles>
  <dxfs count="0"/>
  <tableStyles count="0" defaultTableStyle="TableStyleMedium2" defaultPivotStyle="PivotStyleLight16"/>
  <colors>
    <mruColors>
      <color rgb="FF21518B"/>
      <color rgb="FFA2A0A0"/>
      <color rgb="FF00FA71"/>
      <color rgb="FFFF5B5B"/>
      <color rgb="FF69D8FF"/>
      <color rgb="FFFFFF9B"/>
      <color rgb="FFCC0000"/>
      <color rgb="FF333333"/>
      <color rgb="FFFF9900"/>
      <color rgb="FF76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Ini'!B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Custo Coleta Seletiva'!A1"/><Relationship Id="rId1" Type="http://schemas.openxmlformats.org/officeDocument/2006/relationships/hyperlink" Target="#'Ini'!B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Res'!B1"/><Relationship Id="rId1" Type="http://schemas.openxmlformats.org/officeDocument/2006/relationships/hyperlink" Target="#'Ini'!B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Diagnostico!A1"/><Relationship Id="rId1" Type="http://schemas.openxmlformats.org/officeDocument/2006/relationships/hyperlink" Target="#'Ini'!B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Diagnostico!A1"/><Relationship Id="rId1" Type="http://schemas.openxmlformats.org/officeDocument/2006/relationships/hyperlink" Target="#'Ini'!B1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Diagnostico!A1"/><Relationship Id="rId1" Type="http://schemas.openxmlformats.org/officeDocument/2006/relationships/hyperlink" Target="#'Ini'!B1"/><Relationship Id="rId5" Type="http://schemas.openxmlformats.org/officeDocument/2006/relationships/image" Target="../media/image2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Diagnostico!A1"/><Relationship Id="rId1" Type="http://schemas.openxmlformats.org/officeDocument/2006/relationships/hyperlink" Target="#'Ini'!B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For&#231;aTrabalho!A1"/><Relationship Id="rId1" Type="http://schemas.openxmlformats.org/officeDocument/2006/relationships/hyperlink" Target="#'Ini'!B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Operacional!A1"/><Relationship Id="rId1" Type="http://schemas.openxmlformats.org/officeDocument/2006/relationships/hyperlink" Target="#'Ini'!B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Operacional!A1"/><Relationship Id="rId1" Type="http://schemas.openxmlformats.org/officeDocument/2006/relationships/hyperlink" Target="#'Ini'!B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Mobiliza&#231;&#227;o!A1"/><Relationship Id="rId1" Type="http://schemas.openxmlformats.org/officeDocument/2006/relationships/hyperlink" Target="#'Ini'!B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63500</xdr:colOff>
      <xdr:row>1</xdr:row>
      <xdr:rowOff>486836</xdr:rowOff>
    </xdr:from>
    <xdr:to>
      <xdr:col>1</xdr:col>
      <xdr:colOff>84666</xdr:colOff>
      <xdr:row>2</xdr:row>
      <xdr:rowOff>12703</xdr:rowOff>
    </xdr:to>
    <xdr:sp macro="" textlink="">
      <xdr:nvSpPr>
        <xdr:cNvPr id="5" name="Rectangle 65"/>
        <xdr:cNvSpPr/>
      </xdr:nvSpPr>
      <xdr:spPr>
        <a:xfrm>
          <a:off x="63500" y="917578"/>
          <a:ext cx="1693333" cy="2794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Menu </a:t>
          </a:r>
        </a:p>
      </xdr:txBody>
    </xdr:sp>
    <xdr:clientData/>
  </xdr:twoCellAnchor>
  <xdr:twoCellAnchor editAs="absolute">
    <xdr:from>
      <xdr:col>0</xdr:col>
      <xdr:colOff>205316</xdr:colOff>
      <xdr:row>3</xdr:row>
      <xdr:rowOff>243416</xdr:rowOff>
    </xdr:from>
    <xdr:to>
      <xdr:col>0</xdr:col>
      <xdr:colOff>1523997</xdr:colOff>
      <xdr:row>3</xdr:row>
      <xdr:rowOff>244474</xdr:rowOff>
    </xdr:to>
    <xdr:cxnSp macro="">
      <xdr:nvCxnSpPr>
        <xdr:cNvPr id="6" name="Conector reto 5"/>
        <xdr:cNvCxnSpPr/>
      </xdr:nvCxnSpPr>
      <xdr:spPr>
        <a:xfrm flipV="1">
          <a:off x="205316" y="1820333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12700</xdr:colOff>
      <xdr:row>2</xdr:row>
      <xdr:rowOff>149225</xdr:rowOff>
    </xdr:from>
    <xdr:to>
      <xdr:col>1</xdr:col>
      <xdr:colOff>192616</xdr:colOff>
      <xdr:row>3</xdr:row>
      <xdr:rowOff>11641</xdr:rowOff>
    </xdr:to>
    <xdr:sp macro="" textlink="">
      <xdr:nvSpPr>
        <xdr:cNvPr id="7" name="Retângulo 6">
          <a:hlinkClick xmlns:r="http://schemas.openxmlformats.org/officeDocument/2006/relationships" r:id="rId1"/>
        </xdr:cNvPr>
        <xdr:cNvSpPr/>
      </xdr:nvSpPr>
      <xdr:spPr>
        <a:xfrm>
          <a:off x="12700" y="1333500"/>
          <a:ext cx="1847850" cy="254000"/>
        </a:xfrm>
        <a:prstGeom prst="rect">
          <a:avLst/>
        </a:prstGeom>
        <a:solidFill>
          <a:schemeClr val="bg1">
            <a:lumMod val="100000"/>
          </a:schemeClr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rgbClr val="000000"/>
              </a:solidFill>
            </a:rPr>
            <a:t>Menu inicial</a:t>
          </a:r>
        </a:p>
      </xdr:txBody>
    </xdr:sp>
    <xdr:clientData/>
  </xdr:twoCellAnchor>
  <xdr:twoCellAnchor editAs="oneCell">
    <xdr:from>
      <xdr:col>2</xdr:col>
      <xdr:colOff>0</xdr:colOff>
      <xdr:row>2</xdr:row>
      <xdr:rowOff>381000</xdr:rowOff>
    </xdr:from>
    <xdr:to>
      <xdr:col>18</xdr:col>
      <xdr:colOff>566209</xdr:colOff>
      <xdr:row>2</xdr:row>
      <xdr:rowOff>381000</xdr:rowOff>
    </xdr:to>
    <xdr:cxnSp macro="">
      <xdr:nvCxnSpPr>
        <xdr:cNvPr id="17" name="Conector reto 16"/>
        <xdr:cNvCxnSpPr/>
      </xdr:nvCxnSpPr>
      <xdr:spPr>
        <a:xfrm>
          <a:off x="2106083" y="1566333"/>
          <a:ext cx="15160625" cy="0"/>
        </a:xfrm>
        <a:prstGeom prst="line">
          <a:avLst/>
        </a:prstGeom>
        <a:ln>
          <a:solidFill>
            <a:schemeClr val="bg2">
              <a:lumMod val="9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0</xdr:colOff>
      <xdr:row>5</xdr:row>
      <xdr:rowOff>0</xdr:rowOff>
    </xdr:from>
    <xdr:to>
      <xdr:col>18</xdr:col>
      <xdr:colOff>566209</xdr:colOff>
      <xdr:row>5</xdr:row>
      <xdr:rowOff>0</xdr:rowOff>
    </xdr:to>
    <xdr:cxnSp macro="">
      <xdr:nvCxnSpPr>
        <xdr:cNvPr id="21" name="Conector reto 20"/>
        <xdr:cNvCxnSpPr/>
      </xdr:nvCxnSpPr>
      <xdr:spPr>
        <a:xfrm>
          <a:off x="2106083" y="4074588"/>
          <a:ext cx="15160625" cy="0"/>
        </a:xfrm>
        <a:prstGeom prst="line">
          <a:avLst/>
        </a:prstGeom>
        <a:ln>
          <a:solidFill>
            <a:schemeClr val="bg2">
              <a:lumMod val="9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0</xdr:colOff>
      <xdr:row>7</xdr:row>
      <xdr:rowOff>0</xdr:rowOff>
    </xdr:from>
    <xdr:to>
      <xdr:col>18</xdr:col>
      <xdr:colOff>566209</xdr:colOff>
      <xdr:row>7</xdr:row>
      <xdr:rowOff>0</xdr:rowOff>
    </xdr:to>
    <xdr:cxnSp macro="">
      <xdr:nvCxnSpPr>
        <xdr:cNvPr id="23" name="Conector reto 22"/>
        <xdr:cNvCxnSpPr/>
      </xdr:nvCxnSpPr>
      <xdr:spPr>
        <a:xfrm>
          <a:off x="2106083" y="5450422"/>
          <a:ext cx="15160625" cy="0"/>
        </a:xfrm>
        <a:prstGeom prst="line">
          <a:avLst/>
        </a:prstGeom>
        <a:ln>
          <a:solidFill>
            <a:schemeClr val="bg2">
              <a:lumMod val="9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0</xdr:colOff>
      <xdr:row>8</xdr:row>
      <xdr:rowOff>137584</xdr:rowOff>
    </xdr:from>
    <xdr:to>
      <xdr:col>18</xdr:col>
      <xdr:colOff>566209</xdr:colOff>
      <xdr:row>8</xdr:row>
      <xdr:rowOff>137584</xdr:rowOff>
    </xdr:to>
    <xdr:cxnSp macro="">
      <xdr:nvCxnSpPr>
        <xdr:cNvPr id="25" name="Conector reto 24"/>
        <xdr:cNvCxnSpPr/>
      </xdr:nvCxnSpPr>
      <xdr:spPr>
        <a:xfrm>
          <a:off x="2106083" y="3153834"/>
          <a:ext cx="15160625" cy="0"/>
        </a:xfrm>
        <a:prstGeom prst="line">
          <a:avLst/>
        </a:prstGeom>
        <a:ln>
          <a:solidFill>
            <a:schemeClr val="bg2">
              <a:lumMod val="9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0</xdr:colOff>
      <xdr:row>11</xdr:row>
      <xdr:rowOff>0</xdr:rowOff>
    </xdr:from>
    <xdr:to>
      <xdr:col>18</xdr:col>
      <xdr:colOff>566209</xdr:colOff>
      <xdr:row>11</xdr:row>
      <xdr:rowOff>0</xdr:rowOff>
    </xdr:to>
    <xdr:cxnSp macro="">
      <xdr:nvCxnSpPr>
        <xdr:cNvPr id="27" name="Conector reto 26"/>
        <xdr:cNvCxnSpPr/>
      </xdr:nvCxnSpPr>
      <xdr:spPr>
        <a:xfrm>
          <a:off x="2106083" y="8202088"/>
          <a:ext cx="15160625" cy="0"/>
        </a:xfrm>
        <a:prstGeom prst="line">
          <a:avLst/>
        </a:prstGeom>
        <a:ln>
          <a:solidFill>
            <a:schemeClr val="bg2">
              <a:lumMod val="9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0</xdr:colOff>
      <xdr:row>12</xdr:row>
      <xdr:rowOff>5</xdr:rowOff>
    </xdr:from>
    <xdr:to>
      <xdr:col>18</xdr:col>
      <xdr:colOff>566209</xdr:colOff>
      <xdr:row>12</xdr:row>
      <xdr:rowOff>5</xdr:rowOff>
    </xdr:to>
    <xdr:cxnSp macro="">
      <xdr:nvCxnSpPr>
        <xdr:cNvPr id="29" name="Conector reto 28"/>
        <xdr:cNvCxnSpPr/>
      </xdr:nvCxnSpPr>
      <xdr:spPr>
        <a:xfrm>
          <a:off x="2106083" y="4074588"/>
          <a:ext cx="15160625" cy="0"/>
        </a:xfrm>
        <a:prstGeom prst="line">
          <a:avLst/>
        </a:prstGeom>
        <a:ln>
          <a:solidFill>
            <a:schemeClr val="bg2">
              <a:lumMod val="9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243417</xdr:colOff>
      <xdr:row>16</xdr:row>
      <xdr:rowOff>5</xdr:rowOff>
    </xdr:from>
    <xdr:to>
      <xdr:col>18</xdr:col>
      <xdr:colOff>555626</xdr:colOff>
      <xdr:row>16</xdr:row>
      <xdr:rowOff>5</xdr:rowOff>
    </xdr:to>
    <xdr:cxnSp macro="">
      <xdr:nvCxnSpPr>
        <xdr:cNvPr id="19" name="Conector reto 18"/>
        <xdr:cNvCxnSpPr/>
      </xdr:nvCxnSpPr>
      <xdr:spPr>
        <a:xfrm>
          <a:off x="1915584" y="5111755"/>
          <a:ext cx="15160625" cy="0"/>
        </a:xfrm>
        <a:prstGeom prst="line">
          <a:avLst/>
        </a:prstGeom>
        <a:ln>
          <a:solidFill>
            <a:schemeClr val="bg2">
              <a:lumMod val="9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0</xdr:colOff>
      <xdr:row>12</xdr:row>
      <xdr:rowOff>137583</xdr:rowOff>
    </xdr:from>
    <xdr:to>
      <xdr:col>18</xdr:col>
      <xdr:colOff>566209</xdr:colOff>
      <xdr:row>12</xdr:row>
      <xdr:rowOff>137583</xdr:rowOff>
    </xdr:to>
    <xdr:cxnSp macro="">
      <xdr:nvCxnSpPr>
        <xdr:cNvPr id="20" name="Conector reto 19"/>
        <xdr:cNvCxnSpPr/>
      </xdr:nvCxnSpPr>
      <xdr:spPr>
        <a:xfrm>
          <a:off x="2106083" y="4212166"/>
          <a:ext cx="15160625" cy="0"/>
        </a:xfrm>
        <a:prstGeom prst="line">
          <a:avLst/>
        </a:prstGeom>
        <a:ln>
          <a:solidFill>
            <a:schemeClr val="bg2">
              <a:lumMod val="9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0</xdr:colOff>
      <xdr:row>14</xdr:row>
      <xdr:rowOff>10584</xdr:rowOff>
    </xdr:from>
    <xdr:to>
      <xdr:col>18</xdr:col>
      <xdr:colOff>566209</xdr:colOff>
      <xdr:row>14</xdr:row>
      <xdr:rowOff>10584</xdr:rowOff>
    </xdr:to>
    <xdr:cxnSp macro="">
      <xdr:nvCxnSpPr>
        <xdr:cNvPr id="22" name="Conector reto 21"/>
        <xdr:cNvCxnSpPr/>
      </xdr:nvCxnSpPr>
      <xdr:spPr>
        <a:xfrm>
          <a:off x="1926167" y="4614334"/>
          <a:ext cx="15160625" cy="0"/>
        </a:xfrm>
        <a:prstGeom prst="line">
          <a:avLst/>
        </a:prstGeom>
        <a:ln>
          <a:solidFill>
            <a:schemeClr val="bg2">
              <a:lumMod val="9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10583</xdr:rowOff>
    </xdr:from>
    <xdr:to>
      <xdr:col>1</xdr:col>
      <xdr:colOff>10583</xdr:colOff>
      <xdr:row>1</xdr:row>
      <xdr:rowOff>403038</xdr:rowOff>
    </xdr:to>
    <xdr:pic>
      <xdr:nvPicPr>
        <xdr:cNvPr id="28" name="Imagem 2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83"/>
          <a:ext cx="1682750" cy="826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0</xdr:col>
      <xdr:colOff>222250</xdr:colOff>
      <xdr:row>1</xdr:row>
      <xdr:rowOff>740833</xdr:rowOff>
    </xdr:from>
    <xdr:to>
      <xdr:col>0</xdr:col>
      <xdr:colOff>1540931</xdr:colOff>
      <xdr:row>1</xdr:row>
      <xdr:rowOff>741891</xdr:rowOff>
    </xdr:to>
    <xdr:cxnSp macro="">
      <xdr:nvCxnSpPr>
        <xdr:cNvPr id="31" name="Conector reto 30"/>
        <xdr:cNvCxnSpPr/>
      </xdr:nvCxnSpPr>
      <xdr:spPr>
        <a:xfrm flipV="1">
          <a:off x="222250" y="1174750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226483</xdr:colOff>
      <xdr:row>15</xdr:row>
      <xdr:rowOff>4239</xdr:rowOff>
    </xdr:from>
    <xdr:to>
      <xdr:col>18</xdr:col>
      <xdr:colOff>538692</xdr:colOff>
      <xdr:row>15</xdr:row>
      <xdr:rowOff>4239</xdr:rowOff>
    </xdr:to>
    <xdr:cxnSp macro="">
      <xdr:nvCxnSpPr>
        <xdr:cNvPr id="32" name="Conector reto 31"/>
        <xdr:cNvCxnSpPr/>
      </xdr:nvCxnSpPr>
      <xdr:spPr>
        <a:xfrm>
          <a:off x="1898650" y="4734989"/>
          <a:ext cx="15160625" cy="0"/>
        </a:xfrm>
        <a:prstGeom prst="line">
          <a:avLst/>
        </a:prstGeom>
        <a:ln>
          <a:solidFill>
            <a:schemeClr val="bg2">
              <a:lumMod val="9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230716</xdr:colOff>
      <xdr:row>16</xdr:row>
      <xdr:rowOff>114306</xdr:rowOff>
    </xdr:from>
    <xdr:to>
      <xdr:col>18</xdr:col>
      <xdr:colOff>542925</xdr:colOff>
      <xdr:row>16</xdr:row>
      <xdr:rowOff>114306</xdr:rowOff>
    </xdr:to>
    <xdr:cxnSp macro="">
      <xdr:nvCxnSpPr>
        <xdr:cNvPr id="33" name="Conector reto 32"/>
        <xdr:cNvCxnSpPr/>
      </xdr:nvCxnSpPr>
      <xdr:spPr>
        <a:xfrm>
          <a:off x="1902883" y="5226056"/>
          <a:ext cx="15160625" cy="0"/>
        </a:xfrm>
        <a:prstGeom prst="line">
          <a:avLst/>
        </a:prstGeom>
        <a:ln>
          <a:solidFill>
            <a:schemeClr val="bg2">
              <a:lumMod val="9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2116</xdr:colOff>
      <xdr:row>18</xdr:row>
      <xdr:rowOff>2123</xdr:rowOff>
    </xdr:from>
    <xdr:to>
      <xdr:col>18</xdr:col>
      <xdr:colOff>568325</xdr:colOff>
      <xdr:row>18</xdr:row>
      <xdr:rowOff>2123</xdr:rowOff>
    </xdr:to>
    <xdr:cxnSp macro="">
      <xdr:nvCxnSpPr>
        <xdr:cNvPr id="34" name="Conector reto 33"/>
        <xdr:cNvCxnSpPr/>
      </xdr:nvCxnSpPr>
      <xdr:spPr>
        <a:xfrm>
          <a:off x="1928283" y="5621873"/>
          <a:ext cx="15160625" cy="0"/>
        </a:xfrm>
        <a:prstGeom prst="line">
          <a:avLst/>
        </a:prstGeom>
        <a:ln>
          <a:solidFill>
            <a:schemeClr val="bg2">
              <a:lumMod val="9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249766</xdr:colOff>
      <xdr:row>18</xdr:row>
      <xdr:rowOff>101607</xdr:rowOff>
    </xdr:from>
    <xdr:to>
      <xdr:col>18</xdr:col>
      <xdr:colOff>561975</xdr:colOff>
      <xdr:row>18</xdr:row>
      <xdr:rowOff>101607</xdr:rowOff>
    </xdr:to>
    <xdr:cxnSp macro="">
      <xdr:nvCxnSpPr>
        <xdr:cNvPr id="35" name="Conector reto 34"/>
        <xdr:cNvCxnSpPr/>
      </xdr:nvCxnSpPr>
      <xdr:spPr>
        <a:xfrm>
          <a:off x="1921933" y="5721357"/>
          <a:ext cx="15160625" cy="0"/>
        </a:xfrm>
        <a:prstGeom prst="line">
          <a:avLst/>
        </a:prstGeom>
        <a:ln>
          <a:solidFill>
            <a:schemeClr val="bg2">
              <a:lumMod val="9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243416</xdr:colOff>
      <xdr:row>20</xdr:row>
      <xdr:rowOff>7</xdr:rowOff>
    </xdr:from>
    <xdr:to>
      <xdr:col>18</xdr:col>
      <xdr:colOff>555625</xdr:colOff>
      <xdr:row>20</xdr:row>
      <xdr:rowOff>7</xdr:rowOff>
    </xdr:to>
    <xdr:cxnSp macro="">
      <xdr:nvCxnSpPr>
        <xdr:cNvPr id="36" name="Conector reto 35"/>
        <xdr:cNvCxnSpPr/>
      </xdr:nvCxnSpPr>
      <xdr:spPr>
        <a:xfrm>
          <a:off x="1915583" y="6117174"/>
          <a:ext cx="15160625" cy="0"/>
        </a:xfrm>
        <a:prstGeom prst="line">
          <a:avLst/>
        </a:prstGeom>
        <a:ln>
          <a:solidFill>
            <a:schemeClr val="bg2">
              <a:lumMod val="9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14815</xdr:colOff>
      <xdr:row>20</xdr:row>
      <xdr:rowOff>121715</xdr:rowOff>
    </xdr:from>
    <xdr:to>
      <xdr:col>18</xdr:col>
      <xdr:colOff>581024</xdr:colOff>
      <xdr:row>20</xdr:row>
      <xdr:rowOff>121715</xdr:rowOff>
    </xdr:to>
    <xdr:cxnSp macro="">
      <xdr:nvCxnSpPr>
        <xdr:cNvPr id="37" name="Conector reto 36"/>
        <xdr:cNvCxnSpPr/>
      </xdr:nvCxnSpPr>
      <xdr:spPr>
        <a:xfrm>
          <a:off x="1940982" y="6238882"/>
          <a:ext cx="15160625" cy="0"/>
        </a:xfrm>
        <a:prstGeom prst="line">
          <a:avLst/>
        </a:prstGeom>
        <a:ln>
          <a:solidFill>
            <a:schemeClr val="bg2">
              <a:lumMod val="9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241299</xdr:colOff>
      <xdr:row>21</xdr:row>
      <xdr:rowOff>378890</xdr:rowOff>
    </xdr:from>
    <xdr:to>
      <xdr:col>18</xdr:col>
      <xdr:colOff>553508</xdr:colOff>
      <xdr:row>21</xdr:row>
      <xdr:rowOff>378890</xdr:rowOff>
    </xdr:to>
    <xdr:cxnSp macro="">
      <xdr:nvCxnSpPr>
        <xdr:cNvPr id="38" name="Conector reto 37"/>
        <xdr:cNvCxnSpPr/>
      </xdr:nvCxnSpPr>
      <xdr:spPr>
        <a:xfrm>
          <a:off x="1913466" y="6644223"/>
          <a:ext cx="15160625" cy="0"/>
        </a:xfrm>
        <a:prstGeom prst="line">
          <a:avLst/>
        </a:prstGeom>
        <a:ln>
          <a:solidFill>
            <a:schemeClr val="bg2">
              <a:lumMod val="9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243416</xdr:colOff>
      <xdr:row>4</xdr:row>
      <xdr:rowOff>10582</xdr:rowOff>
    </xdr:from>
    <xdr:to>
      <xdr:col>18</xdr:col>
      <xdr:colOff>555625</xdr:colOff>
      <xdr:row>4</xdr:row>
      <xdr:rowOff>10582</xdr:rowOff>
    </xdr:to>
    <xdr:cxnSp macro="">
      <xdr:nvCxnSpPr>
        <xdr:cNvPr id="39" name="Conector reto 38"/>
        <xdr:cNvCxnSpPr/>
      </xdr:nvCxnSpPr>
      <xdr:spPr>
        <a:xfrm>
          <a:off x="1915583" y="1968499"/>
          <a:ext cx="15160625" cy="0"/>
        </a:xfrm>
        <a:prstGeom prst="line">
          <a:avLst/>
        </a:prstGeom>
        <a:ln>
          <a:solidFill>
            <a:schemeClr val="bg2">
              <a:lumMod val="9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4232</xdr:colOff>
      <xdr:row>6</xdr:row>
      <xdr:rowOff>4233</xdr:rowOff>
    </xdr:from>
    <xdr:to>
      <xdr:col>18</xdr:col>
      <xdr:colOff>570441</xdr:colOff>
      <xdr:row>6</xdr:row>
      <xdr:rowOff>4233</xdr:rowOff>
    </xdr:to>
    <xdr:cxnSp macro="">
      <xdr:nvCxnSpPr>
        <xdr:cNvPr id="40" name="Conector reto 39"/>
        <xdr:cNvCxnSpPr/>
      </xdr:nvCxnSpPr>
      <xdr:spPr>
        <a:xfrm>
          <a:off x="1930399" y="2491316"/>
          <a:ext cx="15160625" cy="0"/>
        </a:xfrm>
        <a:prstGeom prst="line">
          <a:avLst/>
        </a:prstGeom>
        <a:ln>
          <a:solidFill>
            <a:schemeClr val="bg2">
              <a:lumMod val="9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8465</xdr:colOff>
      <xdr:row>7</xdr:row>
      <xdr:rowOff>378883</xdr:rowOff>
    </xdr:from>
    <xdr:to>
      <xdr:col>18</xdr:col>
      <xdr:colOff>574674</xdr:colOff>
      <xdr:row>7</xdr:row>
      <xdr:rowOff>378883</xdr:rowOff>
    </xdr:to>
    <xdr:cxnSp macro="">
      <xdr:nvCxnSpPr>
        <xdr:cNvPr id="41" name="Conector reto 40"/>
        <xdr:cNvCxnSpPr/>
      </xdr:nvCxnSpPr>
      <xdr:spPr>
        <a:xfrm>
          <a:off x="1934632" y="3014133"/>
          <a:ext cx="15160625" cy="0"/>
        </a:xfrm>
        <a:prstGeom prst="line">
          <a:avLst/>
        </a:prstGeom>
        <a:ln>
          <a:solidFill>
            <a:schemeClr val="bg2">
              <a:lumMod val="9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224365</xdr:colOff>
      <xdr:row>10</xdr:row>
      <xdr:rowOff>2116</xdr:rowOff>
    </xdr:from>
    <xdr:to>
      <xdr:col>18</xdr:col>
      <xdr:colOff>536574</xdr:colOff>
      <xdr:row>10</xdr:row>
      <xdr:rowOff>2116</xdr:rowOff>
    </xdr:to>
    <xdr:cxnSp macro="">
      <xdr:nvCxnSpPr>
        <xdr:cNvPr id="42" name="Conector reto 41"/>
        <xdr:cNvCxnSpPr/>
      </xdr:nvCxnSpPr>
      <xdr:spPr>
        <a:xfrm>
          <a:off x="1896532" y="3547533"/>
          <a:ext cx="15160625" cy="0"/>
        </a:xfrm>
        <a:prstGeom prst="line">
          <a:avLst/>
        </a:prstGeom>
        <a:ln>
          <a:solidFill>
            <a:schemeClr val="bg2">
              <a:lumMod val="9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63500</xdr:colOff>
      <xdr:row>2</xdr:row>
      <xdr:rowOff>222253</xdr:rowOff>
    </xdr:from>
    <xdr:to>
      <xdr:col>1</xdr:col>
      <xdr:colOff>84666</xdr:colOff>
      <xdr:row>3</xdr:row>
      <xdr:rowOff>213786</xdr:rowOff>
    </xdr:to>
    <xdr:sp macro="" textlink="">
      <xdr:nvSpPr>
        <xdr:cNvPr id="5" name="Rectangle 65"/>
        <xdr:cNvSpPr/>
      </xdr:nvSpPr>
      <xdr:spPr>
        <a:xfrm>
          <a:off x="63500" y="917578"/>
          <a:ext cx="1693333" cy="2794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Onde estou</a:t>
          </a:r>
        </a:p>
      </xdr:txBody>
    </xdr:sp>
    <xdr:clientData/>
  </xdr:twoCellAnchor>
  <xdr:twoCellAnchor editAs="absolute">
    <xdr:from>
      <xdr:col>0</xdr:col>
      <xdr:colOff>12700</xdr:colOff>
      <xdr:row>3</xdr:row>
      <xdr:rowOff>350308</xdr:rowOff>
    </xdr:from>
    <xdr:to>
      <xdr:col>1</xdr:col>
      <xdr:colOff>192616</xdr:colOff>
      <xdr:row>4</xdr:row>
      <xdr:rowOff>223308</xdr:rowOff>
    </xdr:to>
    <xdr:sp macro="" textlink="">
      <xdr:nvSpPr>
        <xdr:cNvPr id="7" name="Retângulo 6">
          <a:hlinkClick xmlns:r="http://schemas.openxmlformats.org/officeDocument/2006/relationships" r:id="rId1"/>
        </xdr:cNvPr>
        <xdr:cNvSpPr/>
      </xdr:nvSpPr>
      <xdr:spPr>
        <a:xfrm>
          <a:off x="12700" y="1333500"/>
          <a:ext cx="1847850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Menu inicial</a:t>
          </a:r>
        </a:p>
      </xdr:txBody>
    </xdr:sp>
    <xdr:clientData/>
  </xdr:twoCellAnchor>
  <xdr:twoCellAnchor editAs="absolute">
    <xdr:from>
      <xdr:col>0</xdr:col>
      <xdr:colOff>0</xdr:colOff>
      <xdr:row>4</xdr:row>
      <xdr:rowOff>264583</xdr:rowOff>
    </xdr:from>
    <xdr:to>
      <xdr:col>1</xdr:col>
      <xdr:colOff>179916</xdr:colOff>
      <xdr:row>5</xdr:row>
      <xdr:rowOff>137583</xdr:rowOff>
    </xdr:to>
    <xdr:sp macro="" textlink="">
      <xdr:nvSpPr>
        <xdr:cNvPr id="55" name="Retângulo 54">
          <a:hlinkClick xmlns:r="http://schemas.openxmlformats.org/officeDocument/2006/relationships" r:id="rId2"/>
        </xdr:cNvPr>
        <xdr:cNvSpPr/>
      </xdr:nvSpPr>
      <xdr:spPr>
        <a:xfrm>
          <a:off x="0" y="1629833"/>
          <a:ext cx="1852083" cy="254000"/>
        </a:xfrm>
        <a:prstGeom prst="rect">
          <a:avLst/>
        </a:prstGeom>
        <a:solidFill>
          <a:schemeClr val="bg1">
            <a:lumMod val="100000"/>
          </a:schemeClr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rgbClr val="000000"/>
              </a:solidFill>
            </a:rPr>
            <a:t>9. Custo Coleta Seletiva</a:t>
          </a:r>
        </a:p>
      </xdr:txBody>
    </xdr:sp>
    <xdr:clientData/>
  </xdr:twoCellAnchor>
  <xdr:twoCellAnchor editAs="absolute">
    <xdr:from>
      <xdr:col>0</xdr:col>
      <xdr:colOff>0</xdr:colOff>
      <xdr:row>6</xdr:row>
      <xdr:rowOff>63501</xdr:rowOff>
    </xdr:from>
    <xdr:to>
      <xdr:col>1</xdr:col>
      <xdr:colOff>179916</xdr:colOff>
      <xdr:row>6</xdr:row>
      <xdr:rowOff>317501</xdr:rowOff>
    </xdr:to>
    <xdr:sp macro="" textlink="">
      <xdr:nvSpPr>
        <xdr:cNvPr id="57" name="Retângulo 56"/>
        <xdr:cNvSpPr/>
      </xdr:nvSpPr>
      <xdr:spPr>
        <a:xfrm>
          <a:off x="0" y="2190751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9.2 Tributação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10583</xdr:colOff>
      <xdr:row>2</xdr:row>
      <xdr:rowOff>127872</xdr:rowOff>
    </xdr:to>
    <xdr:pic>
      <xdr:nvPicPr>
        <xdr:cNvPr id="58" name="Imagem 5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82750" cy="826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0</xdr:col>
      <xdr:colOff>179917</xdr:colOff>
      <xdr:row>3</xdr:row>
      <xdr:rowOff>201083</xdr:rowOff>
    </xdr:from>
    <xdr:to>
      <xdr:col>0</xdr:col>
      <xdr:colOff>1498598</xdr:colOff>
      <xdr:row>3</xdr:row>
      <xdr:rowOff>202141</xdr:rowOff>
    </xdr:to>
    <xdr:cxnSp macro="">
      <xdr:nvCxnSpPr>
        <xdr:cNvPr id="59" name="Conector reto 58"/>
        <xdr:cNvCxnSpPr/>
      </xdr:nvCxnSpPr>
      <xdr:spPr>
        <a:xfrm flipV="1">
          <a:off x="179917" y="1185333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158751</xdr:colOff>
      <xdr:row>7</xdr:row>
      <xdr:rowOff>116416</xdr:rowOff>
    </xdr:from>
    <xdr:to>
      <xdr:col>0</xdr:col>
      <xdr:colOff>1477432</xdr:colOff>
      <xdr:row>7</xdr:row>
      <xdr:rowOff>117474</xdr:rowOff>
    </xdr:to>
    <xdr:cxnSp macro="">
      <xdr:nvCxnSpPr>
        <xdr:cNvPr id="60" name="Conector reto 59"/>
        <xdr:cNvCxnSpPr/>
      </xdr:nvCxnSpPr>
      <xdr:spPr>
        <a:xfrm flipV="1">
          <a:off x="158751" y="2624666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0</xdr:colOff>
      <xdr:row>5</xdr:row>
      <xdr:rowOff>201083</xdr:rowOff>
    </xdr:from>
    <xdr:to>
      <xdr:col>1</xdr:col>
      <xdr:colOff>179916</xdr:colOff>
      <xdr:row>6</xdr:row>
      <xdr:rowOff>74083</xdr:rowOff>
    </xdr:to>
    <xdr:sp macro="" textlink="">
      <xdr:nvSpPr>
        <xdr:cNvPr id="15" name="Retângulo 14"/>
        <xdr:cNvSpPr/>
      </xdr:nvSpPr>
      <xdr:spPr>
        <a:xfrm>
          <a:off x="0" y="1947333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9.1 Custos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63500</xdr:colOff>
      <xdr:row>4</xdr:row>
      <xdr:rowOff>52920</xdr:rowOff>
    </xdr:from>
    <xdr:to>
      <xdr:col>1</xdr:col>
      <xdr:colOff>95250</xdr:colOff>
      <xdr:row>5</xdr:row>
      <xdr:rowOff>107953</xdr:rowOff>
    </xdr:to>
    <xdr:sp macro="" textlink="">
      <xdr:nvSpPr>
        <xdr:cNvPr id="5" name="Rectangle 65"/>
        <xdr:cNvSpPr/>
      </xdr:nvSpPr>
      <xdr:spPr>
        <a:xfrm>
          <a:off x="63500" y="917578"/>
          <a:ext cx="1693333" cy="2794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Onde estou</a:t>
          </a:r>
        </a:p>
      </xdr:txBody>
    </xdr:sp>
    <xdr:clientData/>
  </xdr:twoCellAnchor>
  <xdr:twoCellAnchor editAs="absolute">
    <xdr:from>
      <xdr:col>0</xdr:col>
      <xdr:colOff>12700</xdr:colOff>
      <xdr:row>5</xdr:row>
      <xdr:rowOff>244475</xdr:rowOff>
    </xdr:from>
    <xdr:to>
      <xdr:col>1</xdr:col>
      <xdr:colOff>203200</xdr:colOff>
      <xdr:row>6</xdr:row>
      <xdr:rowOff>117475</xdr:rowOff>
    </xdr:to>
    <xdr:sp macro="" textlink="">
      <xdr:nvSpPr>
        <xdr:cNvPr id="7" name="Retângulo 6">
          <a:hlinkClick xmlns:r="http://schemas.openxmlformats.org/officeDocument/2006/relationships" r:id="rId1"/>
        </xdr:cNvPr>
        <xdr:cNvSpPr/>
      </xdr:nvSpPr>
      <xdr:spPr>
        <a:xfrm>
          <a:off x="12700" y="1333500"/>
          <a:ext cx="1847850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Menu inicial</a:t>
          </a:r>
        </a:p>
      </xdr:txBody>
    </xdr:sp>
    <xdr:clientData/>
  </xdr:twoCellAnchor>
  <xdr:twoCellAnchor editAs="absolute">
    <xdr:from>
      <xdr:col>0</xdr:col>
      <xdr:colOff>0</xdr:colOff>
      <xdr:row>6</xdr:row>
      <xdr:rowOff>190500</xdr:rowOff>
    </xdr:from>
    <xdr:to>
      <xdr:col>1</xdr:col>
      <xdr:colOff>190500</xdr:colOff>
      <xdr:row>7</xdr:row>
      <xdr:rowOff>63500</xdr:rowOff>
    </xdr:to>
    <xdr:sp macro="" textlink="">
      <xdr:nvSpPr>
        <xdr:cNvPr id="15" name="Retângulo 14">
          <a:hlinkClick xmlns:r="http://schemas.openxmlformats.org/officeDocument/2006/relationships" r:id="rId2"/>
        </xdr:cNvPr>
        <xdr:cNvSpPr/>
      </xdr:nvSpPr>
      <xdr:spPr>
        <a:xfrm>
          <a:off x="0" y="1661583"/>
          <a:ext cx="1852083" cy="254000"/>
        </a:xfrm>
        <a:prstGeom prst="rect">
          <a:avLst/>
        </a:prstGeom>
        <a:solidFill>
          <a:schemeClr val="bg1">
            <a:lumMod val="100000"/>
          </a:schemeClr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rgbClr val="000000"/>
              </a:solidFill>
            </a:rPr>
            <a:t>10. Indicadores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21167</xdr:colOff>
      <xdr:row>3</xdr:row>
      <xdr:rowOff>64372</xdr:rowOff>
    </xdr:to>
    <xdr:pic>
      <xdr:nvPicPr>
        <xdr:cNvPr id="20" name="Imagem 1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82750" cy="826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1318681</xdr:colOff>
      <xdr:row>0</xdr:row>
      <xdr:rowOff>1058</xdr:rowOff>
    </xdr:to>
    <xdr:cxnSp macro="">
      <xdr:nvCxnSpPr>
        <xdr:cNvPr id="21" name="Conector reto 20"/>
        <xdr:cNvCxnSpPr/>
      </xdr:nvCxnSpPr>
      <xdr:spPr>
        <a:xfrm flipV="1">
          <a:off x="0" y="0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127001</xdr:colOff>
      <xdr:row>5</xdr:row>
      <xdr:rowOff>116417</xdr:rowOff>
    </xdr:from>
    <xdr:to>
      <xdr:col>0</xdr:col>
      <xdr:colOff>1445682</xdr:colOff>
      <xdr:row>5</xdr:row>
      <xdr:rowOff>117475</xdr:rowOff>
    </xdr:to>
    <xdr:cxnSp macro="">
      <xdr:nvCxnSpPr>
        <xdr:cNvPr id="22" name="Conector reto 21"/>
        <xdr:cNvCxnSpPr/>
      </xdr:nvCxnSpPr>
      <xdr:spPr>
        <a:xfrm flipV="1">
          <a:off x="127001" y="1206500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105833</xdr:colOff>
      <xdr:row>7</xdr:row>
      <xdr:rowOff>285751</xdr:rowOff>
    </xdr:from>
    <xdr:to>
      <xdr:col>0</xdr:col>
      <xdr:colOff>1424514</xdr:colOff>
      <xdr:row>7</xdr:row>
      <xdr:rowOff>286809</xdr:rowOff>
    </xdr:to>
    <xdr:cxnSp macro="">
      <xdr:nvCxnSpPr>
        <xdr:cNvPr id="23" name="Conector reto 22"/>
        <xdr:cNvCxnSpPr/>
      </xdr:nvCxnSpPr>
      <xdr:spPr>
        <a:xfrm flipV="1">
          <a:off x="105833" y="2137834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2</xdr:col>
      <xdr:colOff>10584</xdr:colOff>
      <xdr:row>0</xdr:row>
      <xdr:rowOff>0</xdr:rowOff>
    </xdr:from>
    <xdr:to>
      <xdr:col>3</xdr:col>
      <xdr:colOff>927098</xdr:colOff>
      <xdr:row>0</xdr:row>
      <xdr:rowOff>1058</xdr:rowOff>
    </xdr:to>
    <xdr:cxnSp macro="">
      <xdr:nvCxnSpPr>
        <xdr:cNvPr id="24" name="Conector reto 23"/>
        <xdr:cNvCxnSpPr/>
      </xdr:nvCxnSpPr>
      <xdr:spPr>
        <a:xfrm flipV="1">
          <a:off x="1926167" y="0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144991</xdr:colOff>
      <xdr:row>2</xdr:row>
      <xdr:rowOff>57029</xdr:rowOff>
    </xdr:from>
    <xdr:to>
      <xdr:col>0</xdr:col>
      <xdr:colOff>1710266</xdr:colOff>
      <xdr:row>2</xdr:row>
      <xdr:rowOff>57029</xdr:rowOff>
    </xdr:to>
    <xdr:cxnSp macro="">
      <xdr:nvCxnSpPr>
        <xdr:cNvPr id="4" name="Conector reto 3"/>
        <xdr:cNvCxnSpPr/>
      </xdr:nvCxnSpPr>
      <xdr:spPr>
        <a:xfrm>
          <a:off x="144991" y="830795"/>
          <a:ext cx="1565275" cy="0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0</xdr:colOff>
      <xdr:row>2</xdr:row>
      <xdr:rowOff>98989</xdr:rowOff>
    </xdr:from>
    <xdr:to>
      <xdr:col>0</xdr:col>
      <xdr:colOff>1693333</xdr:colOff>
      <xdr:row>2</xdr:row>
      <xdr:rowOff>376272</xdr:rowOff>
    </xdr:to>
    <xdr:sp macro="" textlink="">
      <xdr:nvSpPr>
        <xdr:cNvPr id="5" name="Rectangle 65"/>
        <xdr:cNvSpPr/>
      </xdr:nvSpPr>
      <xdr:spPr>
        <a:xfrm>
          <a:off x="0" y="872195"/>
          <a:ext cx="1693333" cy="277283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Onde estou </a:t>
          </a:r>
        </a:p>
      </xdr:txBody>
    </xdr:sp>
    <xdr:clientData/>
  </xdr:twoCellAnchor>
  <xdr:twoCellAnchor editAs="absolute">
    <xdr:from>
      <xdr:col>0</xdr:col>
      <xdr:colOff>12700</xdr:colOff>
      <xdr:row>3</xdr:row>
      <xdr:rowOff>176617</xdr:rowOff>
    </xdr:from>
    <xdr:to>
      <xdr:col>1</xdr:col>
      <xdr:colOff>150283</xdr:colOff>
      <xdr:row>3</xdr:row>
      <xdr:rowOff>430617</xdr:rowOff>
    </xdr:to>
    <xdr:sp macro="" textlink="">
      <xdr:nvSpPr>
        <xdr:cNvPr id="7" name="Retângulo 6">
          <a:hlinkClick xmlns:r="http://schemas.openxmlformats.org/officeDocument/2006/relationships" r:id="rId1"/>
        </xdr:cNvPr>
        <xdr:cNvSpPr/>
      </xdr:nvSpPr>
      <xdr:spPr>
        <a:xfrm>
          <a:off x="12700" y="1333500"/>
          <a:ext cx="1847850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Menu inicial</a:t>
          </a:r>
        </a:p>
      </xdr:txBody>
    </xdr:sp>
    <xdr:clientData/>
  </xdr:twoCellAnchor>
  <xdr:twoCellAnchor editAs="absolute">
    <xdr:from>
      <xdr:col>0</xdr:col>
      <xdr:colOff>0</xdr:colOff>
      <xdr:row>3</xdr:row>
      <xdr:rowOff>451783</xdr:rowOff>
    </xdr:from>
    <xdr:to>
      <xdr:col>1</xdr:col>
      <xdr:colOff>137583</xdr:colOff>
      <xdr:row>3</xdr:row>
      <xdr:rowOff>705783</xdr:rowOff>
    </xdr:to>
    <xdr:sp macro="" textlink="">
      <xdr:nvSpPr>
        <xdr:cNvPr id="8" name="Retângulo 7">
          <a:hlinkClick xmlns:r="http://schemas.openxmlformats.org/officeDocument/2006/relationships" r:id="rId2"/>
        </xdr:cNvPr>
        <xdr:cNvSpPr/>
      </xdr:nvSpPr>
      <xdr:spPr>
        <a:xfrm>
          <a:off x="0" y="1609724"/>
          <a:ext cx="1852083" cy="254000"/>
        </a:xfrm>
        <a:prstGeom prst="rect">
          <a:avLst/>
        </a:prstGeom>
        <a:solidFill>
          <a:schemeClr val="bg1">
            <a:lumMod val="100000"/>
          </a:schemeClr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rgbClr val="000000"/>
              </a:solidFill>
            </a:rPr>
            <a:t>1. Diagnostico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9576</xdr:colOff>
      <xdr:row>2</xdr:row>
      <xdr:rowOff>69725</xdr:rowOff>
    </xdr:to>
    <xdr:pic>
      <xdr:nvPicPr>
        <xdr:cNvPr id="16" name="Imagem 1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4076" cy="846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0</xdr:col>
      <xdr:colOff>158750</xdr:colOff>
      <xdr:row>2</xdr:row>
      <xdr:rowOff>376642</xdr:rowOff>
    </xdr:from>
    <xdr:to>
      <xdr:col>0</xdr:col>
      <xdr:colOff>1477431</xdr:colOff>
      <xdr:row>2</xdr:row>
      <xdr:rowOff>377700</xdr:rowOff>
    </xdr:to>
    <xdr:cxnSp macro="">
      <xdr:nvCxnSpPr>
        <xdr:cNvPr id="18" name="Conector reto 17"/>
        <xdr:cNvCxnSpPr/>
      </xdr:nvCxnSpPr>
      <xdr:spPr>
        <a:xfrm flipV="1">
          <a:off x="158750" y="1153583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125132</xdr:colOff>
      <xdr:row>6</xdr:row>
      <xdr:rowOff>216026</xdr:rowOff>
    </xdr:from>
    <xdr:to>
      <xdr:col>0</xdr:col>
      <xdr:colOff>1443813</xdr:colOff>
      <xdr:row>6</xdr:row>
      <xdr:rowOff>217084</xdr:rowOff>
    </xdr:to>
    <xdr:cxnSp macro="">
      <xdr:nvCxnSpPr>
        <xdr:cNvPr id="19" name="Conector reto 18"/>
        <xdr:cNvCxnSpPr/>
      </xdr:nvCxnSpPr>
      <xdr:spPr>
        <a:xfrm flipV="1">
          <a:off x="125132" y="2860614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0</xdr:colOff>
      <xdr:row>4</xdr:row>
      <xdr:rowOff>22411</xdr:rowOff>
    </xdr:from>
    <xdr:to>
      <xdr:col>1</xdr:col>
      <xdr:colOff>137583</xdr:colOff>
      <xdr:row>4</xdr:row>
      <xdr:rowOff>276411</xdr:rowOff>
    </xdr:to>
    <xdr:sp macro="" textlink="">
      <xdr:nvSpPr>
        <xdr:cNvPr id="21" name="Retângulo 20"/>
        <xdr:cNvSpPr/>
      </xdr:nvSpPr>
      <xdr:spPr>
        <a:xfrm>
          <a:off x="0" y="1904999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1.1 Capacidade</a:t>
          </a:r>
          <a:r>
            <a:rPr lang="pt-BR" sz="1100" baseline="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 dos EES</a:t>
          </a:r>
          <a:endParaRPr lang="pt-BR" sz="1100">
            <a:solidFill>
              <a:schemeClr val="bg1">
                <a:lumMod val="10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0</xdr:col>
      <xdr:colOff>0</xdr:colOff>
      <xdr:row>4</xdr:row>
      <xdr:rowOff>291353</xdr:rowOff>
    </xdr:from>
    <xdr:to>
      <xdr:col>1</xdr:col>
      <xdr:colOff>137583</xdr:colOff>
      <xdr:row>5</xdr:row>
      <xdr:rowOff>164353</xdr:rowOff>
    </xdr:to>
    <xdr:sp macro="" textlink="">
      <xdr:nvSpPr>
        <xdr:cNvPr id="25" name="Retângulo 24"/>
        <xdr:cNvSpPr/>
      </xdr:nvSpPr>
      <xdr:spPr>
        <a:xfrm>
          <a:off x="0" y="2173941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1.2 Capacidade</a:t>
          </a:r>
          <a:r>
            <a:rPr lang="pt-BR" sz="1100" baseline="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 do veículo</a:t>
          </a:r>
          <a:endParaRPr lang="pt-BR" sz="1100">
            <a:solidFill>
              <a:schemeClr val="bg1">
                <a:lumMod val="10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0</xdr:col>
      <xdr:colOff>0</xdr:colOff>
      <xdr:row>5</xdr:row>
      <xdr:rowOff>208429</xdr:rowOff>
    </xdr:from>
    <xdr:to>
      <xdr:col>1</xdr:col>
      <xdr:colOff>137583</xdr:colOff>
      <xdr:row>6</xdr:row>
      <xdr:rowOff>81429</xdr:rowOff>
    </xdr:to>
    <xdr:sp macro="" textlink="">
      <xdr:nvSpPr>
        <xdr:cNvPr id="28" name="Retângulo 27"/>
        <xdr:cNvSpPr/>
      </xdr:nvSpPr>
      <xdr:spPr>
        <a:xfrm>
          <a:off x="0" y="2472017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1.3  Rejeitos</a:t>
          </a:r>
        </a:p>
      </xdr:txBody>
    </xdr:sp>
    <xdr:clientData/>
  </xdr:twoCellAnchor>
  <xdr:twoCellAnchor>
    <xdr:from>
      <xdr:col>17</xdr:col>
      <xdr:colOff>750793</xdr:colOff>
      <xdr:row>0</xdr:row>
      <xdr:rowOff>89646</xdr:rowOff>
    </xdr:from>
    <xdr:to>
      <xdr:col>19</xdr:col>
      <xdr:colOff>145676</xdr:colOff>
      <xdr:row>3</xdr:row>
      <xdr:rowOff>123263</xdr:rowOff>
    </xdr:to>
    <xdr:sp macro="" textlink="">
      <xdr:nvSpPr>
        <xdr:cNvPr id="2" name="Texto explicativo em seta para cima 1"/>
        <xdr:cNvSpPr/>
      </xdr:nvSpPr>
      <xdr:spPr>
        <a:xfrm rot="10800000">
          <a:off x="20024911" y="89646"/>
          <a:ext cx="1456765" cy="1187823"/>
        </a:xfrm>
        <a:prstGeom prst="upArrowCallou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144991</xdr:colOff>
      <xdr:row>2</xdr:row>
      <xdr:rowOff>135470</xdr:rowOff>
    </xdr:from>
    <xdr:to>
      <xdr:col>0</xdr:col>
      <xdr:colOff>1710266</xdr:colOff>
      <xdr:row>2</xdr:row>
      <xdr:rowOff>135470</xdr:rowOff>
    </xdr:to>
    <xdr:cxnSp macro="">
      <xdr:nvCxnSpPr>
        <xdr:cNvPr id="2" name="Conector reto 1"/>
        <xdr:cNvCxnSpPr/>
      </xdr:nvCxnSpPr>
      <xdr:spPr>
        <a:xfrm>
          <a:off x="144991" y="830795"/>
          <a:ext cx="1565275" cy="0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63500</xdr:colOff>
      <xdr:row>2</xdr:row>
      <xdr:rowOff>222253</xdr:rowOff>
    </xdr:from>
    <xdr:to>
      <xdr:col>1</xdr:col>
      <xdr:colOff>42333</xdr:colOff>
      <xdr:row>3</xdr:row>
      <xdr:rowOff>118536</xdr:rowOff>
    </xdr:to>
    <xdr:sp macro="" textlink="">
      <xdr:nvSpPr>
        <xdr:cNvPr id="3" name="Rectangle 65"/>
        <xdr:cNvSpPr/>
      </xdr:nvSpPr>
      <xdr:spPr>
        <a:xfrm>
          <a:off x="63500" y="917578"/>
          <a:ext cx="1693333" cy="277283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Onde estou</a:t>
          </a:r>
        </a:p>
      </xdr:txBody>
    </xdr:sp>
    <xdr:clientData/>
  </xdr:twoCellAnchor>
  <xdr:twoCellAnchor editAs="absolute">
    <xdr:from>
      <xdr:col>0</xdr:col>
      <xdr:colOff>12700</xdr:colOff>
      <xdr:row>3</xdr:row>
      <xdr:rowOff>255058</xdr:rowOff>
    </xdr:from>
    <xdr:to>
      <xdr:col>1</xdr:col>
      <xdr:colOff>150283</xdr:colOff>
      <xdr:row>4</xdr:row>
      <xdr:rowOff>128058</xdr:rowOff>
    </xdr:to>
    <xdr:sp macro="" textlink="">
      <xdr:nvSpPr>
        <xdr:cNvPr id="4" name="Retângulo 3">
          <a:hlinkClick xmlns:r="http://schemas.openxmlformats.org/officeDocument/2006/relationships" r:id="rId1"/>
        </xdr:cNvPr>
        <xdr:cNvSpPr/>
      </xdr:nvSpPr>
      <xdr:spPr>
        <a:xfrm>
          <a:off x="12700" y="1330823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Menu</a:t>
          </a:r>
          <a:r>
            <a:rPr lang="pt-BR" sz="1100" baseline="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 inicial</a:t>
          </a:r>
          <a:endParaRPr lang="pt-BR" sz="1100">
            <a:solidFill>
              <a:schemeClr val="bg1">
                <a:lumMod val="10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0</xdr:col>
      <xdr:colOff>0</xdr:colOff>
      <xdr:row>4</xdr:row>
      <xdr:rowOff>160430</xdr:rowOff>
    </xdr:from>
    <xdr:to>
      <xdr:col>1</xdr:col>
      <xdr:colOff>137583</xdr:colOff>
      <xdr:row>4</xdr:row>
      <xdr:rowOff>414430</xdr:rowOff>
    </xdr:to>
    <xdr:sp macro="" textlink="">
      <xdr:nvSpPr>
        <xdr:cNvPr id="5" name="Retângulo 4">
          <a:hlinkClick xmlns:r="http://schemas.openxmlformats.org/officeDocument/2006/relationships" r:id="rId2"/>
        </xdr:cNvPr>
        <xdr:cNvSpPr/>
      </xdr:nvSpPr>
      <xdr:spPr>
        <a:xfrm>
          <a:off x="0" y="1617195"/>
          <a:ext cx="1852083" cy="254000"/>
        </a:xfrm>
        <a:prstGeom prst="rect">
          <a:avLst/>
        </a:prstGeom>
        <a:solidFill>
          <a:schemeClr val="bg1">
            <a:lumMod val="100000"/>
          </a:schemeClr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rgbClr val="000000"/>
              </a:solidFill>
            </a:rPr>
            <a:t>2. Coleta Seletiv</a:t>
          </a:r>
          <a:r>
            <a:rPr lang="pt-BR" sz="1100" baseline="0">
              <a:solidFill>
                <a:srgbClr val="000000"/>
              </a:solidFill>
            </a:rPr>
            <a:t>a Municipal</a:t>
          </a:r>
          <a:endParaRPr lang="pt-BR" sz="1100">
            <a:solidFill>
              <a:srgbClr val="000000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9576</xdr:colOff>
      <xdr:row>2</xdr:row>
      <xdr:rowOff>148166</xdr:rowOff>
    </xdr:to>
    <xdr:pic>
      <xdr:nvPicPr>
        <xdr:cNvPr id="11" name="Imagem 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4076" cy="8434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0</xdr:col>
      <xdr:colOff>158750</xdr:colOff>
      <xdr:row>3</xdr:row>
      <xdr:rowOff>74083</xdr:rowOff>
    </xdr:from>
    <xdr:to>
      <xdr:col>0</xdr:col>
      <xdr:colOff>1477431</xdr:colOff>
      <xdr:row>3</xdr:row>
      <xdr:rowOff>75141</xdr:rowOff>
    </xdr:to>
    <xdr:cxnSp macro="">
      <xdr:nvCxnSpPr>
        <xdr:cNvPr id="12" name="Conector reto 11"/>
        <xdr:cNvCxnSpPr/>
      </xdr:nvCxnSpPr>
      <xdr:spPr>
        <a:xfrm flipV="1">
          <a:off x="158750" y="1150408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158750</xdr:colOff>
      <xdr:row>4</xdr:row>
      <xdr:rowOff>697878</xdr:rowOff>
    </xdr:from>
    <xdr:to>
      <xdr:col>0</xdr:col>
      <xdr:colOff>1477431</xdr:colOff>
      <xdr:row>4</xdr:row>
      <xdr:rowOff>698936</xdr:rowOff>
    </xdr:to>
    <xdr:cxnSp macro="">
      <xdr:nvCxnSpPr>
        <xdr:cNvPr id="13" name="Conector reto 12"/>
        <xdr:cNvCxnSpPr/>
      </xdr:nvCxnSpPr>
      <xdr:spPr>
        <a:xfrm flipV="1">
          <a:off x="158750" y="2154643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427068</xdr:colOff>
      <xdr:row>14</xdr:row>
      <xdr:rowOff>295090</xdr:rowOff>
    </xdr:from>
    <xdr:to>
      <xdr:col>23</xdr:col>
      <xdr:colOff>543485</xdr:colOff>
      <xdr:row>15</xdr:row>
      <xdr:rowOff>358587</xdr:rowOff>
    </xdr:to>
    <xdr:sp macro="" textlink="">
      <xdr:nvSpPr>
        <xdr:cNvPr id="14" name="CaixaDeTexto 13"/>
        <xdr:cNvSpPr txBox="1"/>
      </xdr:nvSpPr>
      <xdr:spPr>
        <a:xfrm>
          <a:off x="21583774" y="5920443"/>
          <a:ext cx="3108387" cy="4444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Plano de Metas Intermediário, V2012</a:t>
          </a:r>
          <a:endParaRPr lang="pt-BR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Fonte: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Ministério do Meio Ambiente</a:t>
          </a:r>
          <a:endParaRPr lang="pt-BR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pt-BR" sz="1100"/>
        </a:p>
      </xdr:txBody>
    </xdr:sp>
    <xdr:clientData/>
  </xdr:twoCellAnchor>
  <xdr:twoCellAnchor editAs="oneCell">
    <xdr:from>
      <xdr:col>19</xdr:col>
      <xdr:colOff>338046</xdr:colOff>
      <xdr:row>3</xdr:row>
      <xdr:rowOff>303803</xdr:rowOff>
    </xdr:from>
    <xdr:to>
      <xdr:col>22</xdr:col>
      <xdr:colOff>170716</xdr:colOff>
      <xdr:row>7</xdr:row>
      <xdr:rowOff>125132</xdr:rowOff>
    </xdr:to>
    <xdr:pic>
      <xdr:nvPicPr>
        <xdr:cNvPr id="16" name="Imagem 1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1146" y="10124078"/>
          <a:ext cx="2223445" cy="17072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384113</xdr:colOff>
      <xdr:row>7</xdr:row>
      <xdr:rowOff>175559</xdr:rowOff>
    </xdr:from>
    <xdr:to>
      <xdr:col>23</xdr:col>
      <xdr:colOff>354230</xdr:colOff>
      <xdr:row>8</xdr:row>
      <xdr:rowOff>239056</xdr:rowOff>
    </xdr:to>
    <xdr:sp macro="" textlink="">
      <xdr:nvSpPr>
        <xdr:cNvPr id="17" name="CaixaDeTexto 16"/>
        <xdr:cNvSpPr txBox="1"/>
      </xdr:nvSpPr>
      <xdr:spPr>
        <a:xfrm>
          <a:off x="21377213" y="11881784"/>
          <a:ext cx="2970492" cy="4444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Geração per capita por</a:t>
          </a:r>
          <a:r>
            <a:rPr lang="pt-B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região brasileira, 2014</a:t>
          </a:r>
          <a:endParaRPr lang="pt-BR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Fonte: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Abrelpe</a:t>
          </a:r>
          <a:endParaRPr lang="pt-BR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pt-BR" sz="1100"/>
        </a:p>
      </xdr:txBody>
    </xdr:sp>
    <xdr:clientData/>
  </xdr:twoCellAnchor>
  <xdr:twoCellAnchor editAs="oneCell">
    <xdr:from>
      <xdr:col>19</xdr:col>
      <xdr:colOff>336177</xdr:colOff>
      <xdr:row>9</xdr:row>
      <xdr:rowOff>33619</xdr:rowOff>
    </xdr:from>
    <xdr:to>
      <xdr:col>28</xdr:col>
      <xdr:colOff>559174</xdr:colOff>
      <xdr:row>14</xdr:row>
      <xdr:rowOff>271184</xdr:rowOff>
    </xdr:to>
    <xdr:pic>
      <xdr:nvPicPr>
        <xdr:cNvPr id="18" name="Imagem 17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92883" y="3753972"/>
          <a:ext cx="6240556" cy="214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144991</xdr:colOff>
      <xdr:row>2</xdr:row>
      <xdr:rowOff>135470</xdr:rowOff>
    </xdr:from>
    <xdr:to>
      <xdr:col>0</xdr:col>
      <xdr:colOff>1710266</xdr:colOff>
      <xdr:row>2</xdr:row>
      <xdr:rowOff>135470</xdr:rowOff>
    </xdr:to>
    <xdr:cxnSp macro="">
      <xdr:nvCxnSpPr>
        <xdr:cNvPr id="2" name="Conector reto 1"/>
        <xdr:cNvCxnSpPr/>
      </xdr:nvCxnSpPr>
      <xdr:spPr>
        <a:xfrm>
          <a:off x="144991" y="830795"/>
          <a:ext cx="1565275" cy="0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63500</xdr:colOff>
      <xdr:row>2</xdr:row>
      <xdr:rowOff>222253</xdr:rowOff>
    </xdr:from>
    <xdr:to>
      <xdr:col>1</xdr:col>
      <xdr:colOff>42333</xdr:colOff>
      <xdr:row>3</xdr:row>
      <xdr:rowOff>118536</xdr:rowOff>
    </xdr:to>
    <xdr:sp macro="" textlink="">
      <xdr:nvSpPr>
        <xdr:cNvPr id="3" name="Rectangle 65"/>
        <xdr:cNvSpPr/>
      </xdr:nvSpPr>
      <xdr:spPr>
        <a:xfrm>
          <a:off x="63500" y="917578"/>
          <a:ext cx="1693333" cy="277283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Onde estou</a:t>
          </a:r>
        </a:p>
      </xdr:txBody>
    </xdr:sp>
    <xdr:clientData/>
  </xdr:twoCellAnchor>
  <xdr:twoCellAnchor editAs="absolute">
    <xdr:from>
      <xdr:col>0</xdr:col>
      <xdr:colOff>12700</xdr:colOff>
      <xdr:row>3</xdr:row>
      <xdr:rowOff>255058</xdr:rowOff>
    </xdr:from>
    <xdr:to>
      <xdr:col>1</xdr:col>
      <xdr:colOff>150283</xdr:colOff>
      <xdr:row>4</xdr:row>
      <xdr:rowOff>128058</xdr:rowOff>
    </xdr:to>
    <xdr:sp macro="" textlink="">
      <xdr:nvSpPr>
        <xdr:cNvPr id="4" name="Retângulo 3">
          <a:hlinkClick xmlns:r="http://schemas.openxmlformats.org/officeDocument/2006/relationships" r:id="rId1"/>
        </xdr:cNvPr>
        <xdr:cNvSpPr/>
      </xdr:nvSpPr>
      <xdr:spPr>
        <a:xfrm>
          <a:off x="12700" y="1331383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Menu</a:t>
          </a:r>
          <a:r>
            <a:rPr lang="pt-BR" sz="1100" baseline="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 inicial</a:t>
          </a:r>
          <a:endParaRPr lang="pt-BR" sz="1100">
            <a:solidFill>
              <a:schemeClr val="bg1">
                <a:lumMod val="10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0</xdr:col>
      <xdr:colOff>0</xdr:colOff>
      <xdr:row>4</xdr:row>
      <xdr:rowOff>149224</xdr:rowOff>
    </xdr:from>
    <xdr:to>
      <xdr:col>1</xdr:col>
      <xdr:colOff>137583</xdr:colOff>
      <xdr:row>5</xdr:row>
      <xdr:rowOff>22224</xdr:rowOff>
    </xdr:to>
    <xdr:sp macro="" textlink="">
      <xdr:nvSpPr>
        <xdr:cNvPr id="5" name="Retângulo 4">
          <a:hlinkClick xmlns:r="http://schemas.openxmlformats.org/officeDocument/2006/relationships" r:id="rId2"/>
        </xdr:cNvPr>
        <xdr:cNvSpPr/>
      </xdr:nvSpPr>
      <xdr:spPr>
        <a:xfrm>
          <a:off x="0" y="1606549"/>
          <a:ext cx="1852083" cy="259043"/>
        </a:xfrm>
        <a:prstGeom prst="rect">
          <a:avLst/>
        </a:prstGeom>
        <a:solidFill>
          <a:schemeClr val="bg1">
            <a:lumMod val="100000"/>
          </a:schemeClr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rgbClr val="000000"/>
              </a:solidFill>
            </a:rPr>
            <a:t>3. Coleta em LEVs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9576</xdr:colOff>
      <xdr:row>2</xdr:row>
      <xdr:rowOff>148166</xdr:rowOff>
    </xdr:to>
    <xdr:pic>
      <xdr:nvPicPr>
        <xdr:cNvPr id="11" name="Imagem 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4076" cy="8434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0</xdr:col>
      <xdr:colOff>158750</xdr:colOff>
      <xdr:row>3</xdr:row>
      <xdr:rowOff>74083</xdr:rowOff>
    </xdr:from>
    <xdr:to>
      <xdr:col>0</xdr:col>
      <xdr:colOff>1477431</xdr:colOff>
      <xdr:row>3</xdr:row>
      <xdr:rowOff>75141</xdr:rowOff>
    </xdr:to>
    <xdr:cxnSp macro="">
      <xdr:nvCxnSpPr>
        <xdr:cNvPr id="12" name="Conector reto 11"/>
        <xdr:cNvCxnSpPr/>
      </xdr:nvCxnSpPr>
      <xdr:spPr>
        <a:xfrm flipV="1">
          <a:off x="158750" y="1150408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147544</xdr:colOff>
      <xdr:row>5</xdr:row>
      <xdr:rowOff>193614</xdr:rowOff>
    </xdr:from>
    <xdr:to>
      <xdr:col>0</xdr:col>
      <xdr:colOff>1466225</xdr:colOff>
      <xdr:row>5</xdr:row>
      <xdr:rowOff>194672</xdr:rowOff>
    </xdr:to>
    <xdr:cxnSp macro="">
      <xdr:nvCxnSpPr>
        <xdr:cNvPr id="13" name="Conector reto 12"/>
        <xdr:cNvCxnSpPr/>
      </xdr:nvCxnSpPr>
      <xdr:spPr>
        <a:xfrm flipV="1">
          <a:off x="147544" y="2031379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296332</xdr:colOff>
      <xdr:row>2</xdr:row>
      <xdr:rowOff>0</xdr:rowOff>
    </xdr:from>
    <xdr:to>
      <xdr:col>27</xdr:col>
      <xdr:colOff>359833</xdr:colOff>
      <xdr:row>6</xdr:row>
      <xdr:rowOff>344473</xdr:rowOff>
    </xdr:to>
    <xdr:pic>
      <xdr:nvPicPr>
        <xdr:cNvPr id="15" name="Imagem 1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89432" y="12436477"/>
          <a:ext cx="5502276" cy="18684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338046</xdr:colOff>
      <xdr:row>2</xdr:row>
      <xdr:rowOff>0</xdr:rowOff>
    </xdr:from>
    <xdr:to>
      <xdr:col>22</xdr:col>
      <xdr:colOff>170716</xdr:colOff>
      <xdr:row>6</xdr:row>
      <xdr:rowOff>179917</xdr:rowOff>
    </xdr:to>
    <xdr:pic>
      <xdr:nvPicPr>
        <xdr:cNvPr id="16" name="Imagem 1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1146" y="10124078"/>
          <a:ext cx="2223445" cy="17072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144991</xdr:colOff>
      <xdr:row>2</xdr:row>
      <xdr:rowOff>135470</xdr:rowOff>
    </xdr:from>
    <xdr:to>
      <xdr:col>0</xdr:col>
      <xdr:colOff>1710266</xdr:colOff>
      <xdr:row>2</xdr:row>
      <xdr:rowOff>135470</xdr:rowOff>
    </xdr:to>
    <xdr:cxnSp macro="">
      <xdr:nvCxnSpPr>
        <xdr:cNvPr id="2" name="Conector reto 1"/>
        <xdr:cNvCxnSpPr/>
      </xdr:nvCxnSpPr>
      <xdr:spPr>
        <a:xfrm>
          <a:off x="144991" y="830795"/>
          <a:ext cx="1565275" cy="0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63500</xdr:colOff>
      <xdr:row>2</xdr:row>
      <xdr:rowOff>222253</xdr:rowOff>
    </xdr:from>
    <xdr:to>
      <xdr:col>1</xdr:col>
      <xdr:colOff>42333</xdr:colOff>
      <xdr:row>3</xdr:row>
      <xdr:rowOff>118536</xdr:rowOff>
    </xdr:to>
    <xdr:sp macro="" textlink="">
      <xdr:nvSpPr>
        <xdr:cNvPr id="3" name="Rectangle 65"/>
        <xdr:cNvSpPr/>
      </xdr:nvSpPr>
      <xdr:spPr>
        <a:xfrm>
          <a:off x="63500" y="917578"/>
          <a:ext cx="1693333" cy="277283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Onde estou </a:t>
          </a:r>
        </a:p>
      </xdr:txBody>
    </xdr:sp>
    <xdr:clientData/>
  </xdr:twoCellAnchor>
  <xdr:twoCellAnchor editAs="absolute">
    <xdr:from>
      <xdr:col>0</xdr:col>
      <xdr:colOff>12700</xdr:colOff>
      <xdr:row>3</xdr:row>
      <xdr:rowOff>255058</xdr:rowOff>
    </xdr:from>
    <xdr:to>
      <xdr:col>1</xdr:col>
      <xdr:colOff>150283</xdr:colOff>
      <xdr:row>4</xdr:row>
      <xdr:rowOff>128058</xdr:rowOff>
    </xdr:to>
    <xdr:sp macro="" textlink="">
      <xdr:nvSpPr>
        <xdr:cNvPr id="4" name="Retângulo 3">
          <a:hlinkClick xmlns:r="http://schemas.openxmlformats.org/officeDocument/2006/relationships" r:id="rId1"/>
        </xdr:cNvPr>
        <xdr:cNvSpPr/>
      </xdr:nvSpPr>
      <xdr:spPr>
        <a:xfrm>
          <a:off x="12700" y="1331383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Menu inicial</a:t>
          </a:r>
        </a:p>
      </xdr:txBody>
    </xdr:sp>
    <xdr:clientData/>
  </xdr:twoCellAnchor>
  <xdr:twoCellAnchor editAs="absolute">
    <xdr:from>
      <xdr:col>0</xdr:col>
      <xdr:colOff>0</xdr:colOff>
      <xdr:row>4</xdr:row>
      <xdr:rowOff>149224</xdr:rowOff>
    </xdr:from>
    <xdr:to>
      <xdr:col>1</xdr:col>
      <xdr:colOff>137583</xdr:colOff>
      <xdr:row>5</xdr:row>
      <xdr:rowOff>22224</xdr:rowOff>
    </xdr:to>
    <xdr:sp macro="" textlink="">
      <xdr:nvSpPr>
        <xdr:cNvPr id="5" name="Retângulo 4">
          <a:hlinkClick xmlns:r="http://schemas.openxmlformats.org/officeDocument/2006/relationships" r:id="rId2"/>
        </xdr:cNvPr>
        <xdr:cNvSpPr/>
      </xdr:nvSpPr>
      <xdr:spPr>
        <a:xfrm>
          <a:off x="0" y="1606549"/>
          <a:ext cx="1852083" cy="259043"/>
        </a:xfrm>
        <a:prstGeom prst="rect">
          <a:avLst/>
        </a:prstGeom>
        <a:solidFill>
          <a:schemeClr val="bg1">
            <a:lumMod val="100000"/>
          </a:schemeClr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rgbClr val="000000"/>
              </a:solidFill>
            </a:rPr>
            <a:t>4.</a:t>
          </a:r>
          <a:r>
            <a:rPr lang="pt-BR" sz="1100" baseline="0">
              <a:solidFill>
                <a:srgbClr val="000000"/>
              </a:solidFill>
            </a:rPr>
            <a:t> Coleta Seletiva Privada</a:t>
          </a:r>
          <a:endParaRPr lang="pt-BR" sz="1100">
            <a:solidFill>
              <a:srgbClr val="000000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9576</xdr:colOff>
      <xdr:row>2</xdr:row>
      <xdr:rowOff>148166</xdr:rowOff>
    </xdr:to>
    <xdr:pic>
      <xdr:nvPicPr>
        <xdr:cNvPr id="11" name="Imagem 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4076" cy="8434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0</xdr:col>
      <xdr:colOff>158750</xdr:colOff>
      <xdr:row>3</xdr:row>
      <xdr:rowOff>74083</xdr:rowOff>
    </xdr:from>
    <xdr:to>
      <xdr:col>0</xdr:col>
      <xdr:colOff>1477431</xdr:colOff>
      <xdr:row>3</xdr:row>
      <xdr:rowOff>75141</xdr:rowOff>
    </xdr:to>
    <xdr:cxnSp macro="">
      <xdr:nvCxnSpPr>
        <xdr:cNvPr id="12" name="Conector reto 11"/>
        <xdr:cNvCxnSpPr/>
      </xdr:nvCxnSpPr>
      <xdr:spPr>
        <a:xfrm flipV="1">
          <a:off x="158750" y="1150408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192367</xdr:colOff>
      <xdr:row>5</xdr:row>
      <xdr:rowOff>238436</xdr:rowOff>
    </xdr:from>
    <xdr:to>
      <xdr:col>0</xdr:col>
      <xdr:colOff>1511048</xdr:colOff>
      <xdr:row>5</xdr:row>
      <xdr:rowOff>239494</xdr:rowOff>
    </xdr:to>
    <xdr:cxnSp macro="">
      <xdr:nvCxnSpPr>
        <xdr:cNvPr id="13" name="Conector reto 12"/>
        <xdr:cNvCxnSpPr/>
      </xdr:nvCxnSpPr>
      <xdr:spPr>
        <a:xfrm flipV="1">
          <a:off x="192367" y="2076201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144991</xdr:colOff>
      <xdr:row>2</xdr:row>
      <xdr:rowOff>135470</xdr:rowOff>
    </xdr:from>
    <xdr:to>
      <xdr:col>1</xdr:col>
      <xdr:colOff>29384</xdr:colOff>
      <xdr:row>2</xdr:row>
      <xdr:rowOff>135470</xdr:rowOff>
    </xdr:to>
    <xdr:cxnSp macro="">
      <xdr:nvCxnSpPr>
        <xdr:cNvPr id="4" name="Conector reto 3"/>
        <xdr:cNvCxnSpPr/>
      </xdr:nvCxnSpPr>
      <xdr:spPr>
        <a:xfrm>
          <a:off x="144991" y="830795"/>
          <a:ext cx="1565275" cy="0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0</xdr:colOff>
      <xdr:row>2</xdr:row>
      <xdr:rowOff>267077</xdr:rowOff>
    </xdr:from>
    <xdr:to>
      <xdr:col>1</xdr:col>
      <xdr:colOff>12451</xdr:colOff>
      <xdr:row>3</xdr:row>
      <xdr:rowOff>163360</xdr:rowOff>
    </xdr:to>
    <xdr:sp macro="" textlink="">
      <xdr:nvSpPr>
        <xdr:cNvPr id="5" name="Rectangle 65"/>
        <xdr:cNvSpPr/>
      </xdr:nvSpPr>
      <xdr:spPr>
        <a:xfrm>
          <a:off x="0" y="961842"/>
          <a:ext cx="1693333" cy="277283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Onde estou</a:t>
          </a:r>
        </a:p>
      </xdr:txBody>
    </xdr:sp>
    <xdr:clientData/>
  </xdr:twoCellAnchor>
  <xdr:twoCellAnchor editAs="absolute">
    <xdr:from>
      <xdr:col>0</xdr:col>
      <xdr:colOff>12700</xdr:colOff>
      <xdr:row>3</xdr:row>
      <xdr:rowOff>255058</xdr:rowOff>
    </xdr:from>
    <xdr:to>
      <xdr:col>1</xdr:col>
      <xdr:colOff>180789</xdr:colOff>
      <xdr:row>4</xdr:row>
      <xdr:rowOff>128058</xdr:rowOff>
    </xdr:to>
    <xdr:sp macro="" textlink="">
      <xdr:nvSpPr>
        <xdr:cNvPr id="7" name="Retângulo 6">
          <a:hlinkClick xmlns:r="http://schemas.openxmlformats.org/officeDocument/2006/relationships" r:id="rId1"/>
        </xdr:cNvPr>
        <xdr:cNvSpPr/>
      </xdr:nvSpPr>
      <xdr:spPr>
        <a:xfrm>
          <a:off x="12700" y="1333500"/>
          <a:ext cx="1847850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Menu inicial</a:t>
          </a:r>
        </a:p>
      </xdr:txBody>
    </xdr:sp>
    <xdr:clientData/>
  </xdr:twoCellAnchor>
  <xdr:twoCellAnchor editAs="absolute">
    <xdr:from>
      <xdr:col>0</xdr:col>
      <xdr:colOff>12701</xdr:colOff>
      <xdr:row>4</xdr:row>
      <xdr:rowOff>139264</xdr:rowOff>
    </xdr:from>
    <xdr:to>
      <xdr:col>1</xdr:col>
      <xdr:colOff>56031</xdr:colOff>
      <xdr:row>5</xdr:row>
      <xdr:rowOff>0</xdr:rowOff>
    </xdr:to>
    <xdr:sp macro="" textlink="">
      <xdr:nvSpPr>
        <xdr:cNvPr id="9" name="Retângulo 8">
          <a:hlinkClick xmlns:r="http://schemas.openxmlformats.org/officeDocument/2006/relationships" r:id="rId2"/>
        </xdr:cNvPr>
        <xdr:cNvSpPr/>
      </xdr:nvSpPr>
      <xdr:spPr>
        <a:xfrm>
          <a:off x="12701" y="1596029"/>
          <a:ext cx="1724212" cy="241736"/>
        </a:xfrm>
        <a:prstGeom prst="rect">
          <a:avLst/>
        </a:prstGeom>
        <a:solidFill>
          <a:schemeClr val="bg1">
            <a:lumMod val="100000"/>
          </a:schemeClr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rgbClr val="000000"/>
              </a:solidFill>
            </a:rPr>
            <a:t>5. Força de Trabalho</a:t>
          </a:r>
        </a:p>
      </xdr:txBody>
    </xdr:sp>
    <xdr:clientData/>
  </xdr:twoCellAnchor>
  <xdr:twoCellAnchor editAs="absolute">
    <xdr:from>
      <xdr:col>0</xdr:col>
      <xdr:colOff>0</xdr:colOff>
      <xdr:row>5</xdr:row>
      <xdr:rowOff>64559</xdr:rowOff>
    </xdr:from>
    <xdr:to>
      <xdr:col>1</xdr:col>
      <xdr:colOff>168089</xdr:colOff>
      <xdr:row>5</xdr:row>
      <xdr:rowOff>318559</xdr:rowOff>
    </xdr:to>
    <xdr:sp macro="" textlink="">
      <xdr:nvSpPr>
        <xdr:cNvPr id="10" name="Retângulo 9"/>
        <xdr:cNvSpPr/>
      </xdr:nvSpPr>
      <xdr:spPr>
        <a:xfrm>
          <a:off x="0" y="1902324"/>
          <a:ext cx="1848971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5.1 Força de Trabalho</a:t>
          </a:r>
        </a:p>
      </xdr:txBody>
    </xdr:sp>
    <xdr:clientData/>
  </xdr:twoCellAnchor>
  <xdr:twoCellAnchor editAs="absolute">
    <xdr:from>
      <xdr:col>0</xdr:col>
      <xdr:colOff>0</xdr:colOff>
      <xdr:row>5</xdr:row>
      <xdr:rowOff>326029</xdr:rowOff>
    </xdr:from>
    <xdr:to>
      <xdr:col>1</xdr:col>
      <xdr:colOff>168089</xdr:colOff>
      <xdr:row>6</xdr:row>
      <xdr:rowOff>199029</xdr:rowOff>
    </xdr:to>
    <xdr:sp macro="" textlink="">
      <xdr:nvSpPr>
        <xdr:cNvPr id="11" name="Retângulo 10"/>
        <xdr:cNvSpPr/>
      </xdr:nvSpPr>
      <xdr:spPr>
        <a:xfrm>
          <a:off x="0" y="2163794"/>
          <a:ext cx="1848971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5.2</a:t>
          </a:r>
          <a:r>
            <a:rPr lang="pt-BR" sz="1100" baseline="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 Apoio Técnico</a:t>
          </a:r>
          <a:endParaRPr lang="pt-BR" sz="1100">
            <a:solidFill>
              <a:schemeClr val="bg1">
                <a:lumMod val="10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1868</xdr:colOff>
      <xdr:row>2</xdr:row>
      <xdr:rowOff>131607</xdr:rowOff>
    </xdr:to>
    <xdr:pic>
      <xdr:nvPicPr>
        <xdr:cNvPr id="16" name="Imagem 1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82750" cy="826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0</xdr:col>
      <xdr:colOff>134471</xdr:colOff>
      <xdr:row>3</xdr:row>
      <xdr:rowOff>156882</xdr:rowOff>
    </xdr:from>
    <xdr:to>
      <xdr:col>0</xdr:col>
      <xdr:colOff>1453152</xdr:colOff>
      <xdr:row>3</xdr:row>
      <xdr:rowOff>157940</xdr:rowOff>
    </xdr:to>
    <xdr:cxnSp macro="">
      <xdr:nvCxnSpPr>
        <xdr:cNvPr id="18" name="Conector reto 17"/>
        <xdr:cNvCxnSpPr/>
      </xdr:nvCxnSpPr>
      <xdr:spPr>
        <a:xfrm flipV="1">
          <a:off x="134471" y="1232647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145675</xdr:colOff>
      <xdr:row>6</xdr:row>
      <xdr:rowOff>324971</xdr:rowOff>
    </xdr:from>
    <xdr:to>
      <xdr:col>0</xdr:col>
      <xdr:colOff>1464356</xdr:colOff>
      <xdr:row>6</xdr:row>
      <xdr:rowOff>326029</xdr:rowOff>
    </xdr:to>
    <xdr:cxnSp macro="">
      <xdr:nvCxnSpPr>
        <xdr:cNvPr id="19" name="Conector reto 18"/>
        <xdr:cNvCxnSpPr/>
      </xdr:nvCxnSpPr>
      <xdr:spPr>
        <a:xfrm flipV="1">
          <a:off x="145675" y="2543736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63500</xdr:colOff>
      <xdr:row>2</xdr:row>
      <xdr:rowOff>222253</xdr:rowOff>
    </xdr:from>
    <xdr:to>
      <xdr:col>1</xdr:col>
      <xdr:colOff>17430</xdr:colOff>
      <xdr:row>3</xdr:row>
      <xdr:rowOff>118536</xdr:rowOff>
    </xdr:to>
    <xdr:sp macro="" textlink="">
      <xdr:nvSpPr>
        <xdr:cNvPr id="5" name="Rectangle 65"/>
        <xdr:cNvSpPr/>
      </xdr:nvSpPr>
      <xdr:spPr>
        <a:xfrm>
          <a:off x="63500" y="917578"/>
          <a:ext cx="1693333" cy="2794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Onde estou </a:t>
          </a:r>
        </a:p>
      </xdr:txBody>
    </xdr:sp>
    <xdr:clientData/>
  </xdr:twoCellAnchor>
  <xdr:twoCellAnchor editAs="absolute">
    <xdr:from>
      <xdr:col>0</xdr:col>
      <xdr:colOff>12700</xdr:colOff>
      <xdr:row>3</xdr:row>
      <xdr:rowOff>255058</xdr:rowOff>
    </xdr:from>
    <xdr:to>
      <xdr:col>1</xdr:col>
      <xdr:colOff>125380</xdr:colOff>
      <xdr:row>4</xdr:row>
      <xdr:rowOff>128058</xdr:rowOff>
    </xdr:to>
    <xdr:sp macro="" textlink="">
      <xdr:nvSpPr>
        <xdr:cNvPr id="7" name="Retângulo 6">
          <a:hlinkClick xmlns:r="http://schemas.openxmlformats.org/officeDocument/2006/relationships" r:id="rId1"/>
        </xdr:cNvPr>
        <xdr:cNvSpPr/>
      </xdr:nvSpPr>
      <xdr:spPr>
        <a:xfrm>
          <a:off x="12700" y="1333500"/>
          <a:ext cx="1847850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Menu</a:t>
          </a:r>
          <a:r>
            <a:rPr lang="pt-BR" sz="1100" baseline="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 inicial</a:t>
          </a:r>
          <a:endParaRPr lang="pt-BR" sz="1100">
            <a:solidFill>
              <a:schemeClr val="bg1">
                <a:lumMod val="10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0</xdr:col>
      <xdr:colOff>0</xdr:colOff>
      <xdr:row>4</xdr:row>
      <xdr:rowOff>141131</xdr:rowOff>
    </xdr:from>
    <xdr:to>
      <xdr:col>1</xdr:col>
      <xdr:colOff>112680</xdr:colOff>
      <xdr:row>5</xdr:row>
      <xdr:rowOff>12263</xdr:rowOff>
    </xdr:to>
    <xdr:sp macro="" textlink="">
      <xdr:nvSpPr>
        <xdr:cNvPr id="10" name="Retângulo 9">
          <a:hlinkClick xmlns:r="http://schemas.openxmlformats.org/officeDocument/2006/relationships" r:id="rId2"/>
        </xdr:cNvPr>
        <xdr:cNvSpPr/>
      </xdr:nvSpPr>
      <xdr:spPr>
        <a:xfrm>
          <a:off x="0" y="1597896"/>
          <a:ext cx="1860798" cy="252132"/>
        </a:xfrm>
        <a:prstGeom prst="rect">
          <a:avLst/>
        </a:prstGeom>
        <a:solidFill>
          <a:schemeClr val="bg1">
            <a:lumMod val="100000"/>
          </a:schemeClr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rgbClr val="000000"/>
              </a:solidFill>
            </a:rPr>
            <a:t>6. Operacional</a:t>
          </a:r>
        </a:p>
      </xdr:txBody>
    </xdr:sp>
    <xdr:clientData/>
  </xdr:twoCellAnchor>
  <xdr:twoCellAnchor editAs="absolute">
    <xdr:from>
      <xdr:col>0</xdr:col>
      <xdr:colOff>1494</xdr:colOff>
      <xdr:row>5</xdr:row>
      <xdr:rowOff>53351</xdr:rowOff>
    </xdr:from>
    <xdr:to>
      <xdr:col>1</xdr:col>
      <xdr:colOff>114174</xdr:colOff>
      <xdr:row>5</xdr:row>
      <xdr:rowOff>307351</xdr:rowOff>
    </xdr:to>
    <xdr:sp macro="" textlink="">
      <xdr:nvSpPr>
        <xdr:cNvPr id="11" name="Retângulo 10"/>
        <xdr:cNvSpPr/>
      </xdr:nvSpPr>
      <xdr:spPr>
        <a:xfrm>
          <a:off x="1494" y="1891116"/>
          <a:ext cx="1860798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6.1 EPIs e Uniformes</a:t>
          </a:r>
        </a:p>
      </xdr:txBody>
    </xdr:sp>
    <xdr:clientData/>
  </xdr:twoCellAnchor>
  <xdr:twoCellAnchor editAs="absolute">
    <xdr:from>
      <xdr:col>0</xdr:col>
      <xdr:colOff>0</xdr:colOff>
      <xdr:row>5</xdr:row>
      <xdr:rowOff>312955</xdr:rowOff>
    </xdr:from>
    <xdr:to>
      <xdr:col>1</xdr:col>
      <xdr:colOff>112680</xdr:colOff>
      <xdr:row>6</xdr:row>
      <xdr:rowOff>185955</xdr:rowOff>
    </xdr:to>
    <xdr:sp macro="" textlink="">
      <xdr:nvSpPr>
        <xdr:cNvPr id="12" name="Retângulo 11"/>
        <xdr:cNvSpPr/>
      </xdr:nvSpPr>
      <xdr:spPr>
        <a:xfrm>
          <a:off x="0" y="2150720"/>
          <a:ext cx="1860798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6.2 Material Administratvivo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2</xdr:row>
      <xdr:rowOff>155425</xdr:rowOff>
    </xdr:to>
    <xdr:pic>
      <xdr:nvPicPr>
        <xdr:cNvPr id="14" name="Imagem 1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48118" cy="850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0</xdr:col>
      <xdr:colOff>146922</xdr:colOff>
      <xdr:row>6</xdr:row>
      <xdr:rowOff>334308</xdr:rowOff>
    </xdr:from>
    <xdr:to>
      <xdr:col>0</xdr:col>
      <xdr:colOff>1465603</xdr:colOff>
      <xdr:row>6</xdr:row>
      <xdr:rowOff>335366</xdr:rowOff>
    </xdr:to>
    <xdr:cxnSp macro="">
      <xdr:nvCxnSpPr>
        <xdr:cNvPr id="15" name="Conector reto 14"/>
        <xdr:cNvCxnSpPr/>
      </xdr:nvCxnSpPr>
      <xdr:spPr>
        <a:xfrm flipV="1">
          <a:off x="146922" y="2553073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207185</xdr:colOff>
      <xdr:row>3</xdr:row>
      <xdr:rowOff>133101</xdr:rowOff>
    </xdr:from>
    <xdr:to>
      <xdr:col>0</xdr:col>
      <xdr:colOff>1525866</xdr:colOff>
      <xdr:row>3</xdr:row>
      <xdr:rowOff>134159</xdr:rowOff>
    </xdr:to>
    <xdr:cxnSp macro="">
      <xdr:nvCxnSpPr>
        <xdr:cNvPr id="16" name="Conector reto 15"/>
        <xdr:cNvCxnSpPr/>
      </xdr:nvCxnSpPr>
      <xdr:spPr>
        <a:xfrm flipV="1">
          <a:off x="207185" y="1208866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63500</xdr:colOff>
      <xdr:row>2</xdr:row>
      <xdr:rowOff>222253</xdr:rowOff>
    </xdr:from>
    <xdr:to>
      <xdr:col>1</xdr:col>
      <xdr:colOff>84666</xdr:colOff>
      <xdr:row>3</xdr:row>
      <xdr:rowOff>118536</xdr:rowOff>
    </xdr:to>
    <xdr:sp macro="" textlink="">
      <xdr:nvSpPr>
        <xdr:cNvPr id="2" name="Rectangle 65"/>
        <xdr:cNvSpPr/>
      </xdr:nvSpPr>
      <xdr:spPr>
        <a:xfrm>
          <a:off x="63500" y="917578"/>
          <a:ext cx="1697566" cy="277283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Onde estou</a:t>
          </a:r>
        </a:p>
      </xdr:txBody>
    </xdr:sp>
    <xdr:clientData/>
  </xdr:twoCellAnchor>
  <xdr:twoCellAnchor editAs="absolute">
    <xdr:from>
      <xdr:col>0</xdr:col>
      <xdr:colOff>12700</xdr:colOff>
      <xdr:row>3</xdr:row>
      <xdr:rowOff>255058</xdr:rowOff>
    </xdr:from>
    <xdr:to>
      <xdr:col>1</xdr:col>
      <xdr:colOff>192616</xdr:colOff>
      <xdr:row>4</xdr:row>
      <xdr:rowOff>128058</xdr:rowOff>
    </xdr:to>
    <xdr:sp macro="" textlink="">
      <xdr:nvSpPr>
        <xdr:cNvPr id="3" name="Retângulo 2">
          <a:hlinkClick xmlns:r="http://schemas.openxmlformats.org/officeDocument/2006/relationships" r:id="rId1"/>
        </xdr:cNvPr>
        <xdr:cNvSpPr/>
      </xdr:nvSpPr>
      <xdr:spPr>
        <a:xfrm>
          <a:off x="12700" y="1331383"/>
          <a:ext cx="1856316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Menu</a:t>
          </a:r>
          <a:r>
            <a:rPr lang="pt-BR" sz="1100" baseline="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 inicial</a:t>
          </a:r>
          <a:endParaRPr lang="pt-BR" sz="1100">
            <a:solidFill>
              <a:schemeClr val="bg1">
                <a:lumMod val="10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0</xdr:col>
      <xdr:colOff>1494</xdr:colOff>
      <xdr:row>4</xdr:row>
      <xdr:rowOff>129925</xdr:rowOff>
    </xdr:from>
    <xdr:to>
      <xdr:col>1</xdr:col>
      <xdr:colOff>181410</xdr:colOff>
      <xdr:row>5</xdr:row>
      <xdr:rowOff>1057</xdr:rowOff>
    </xdr:to>
    <xdr:sp macro="" textlink="">
      <xdr:nvSpPr>
        <xdr:cNvPr id="6" name="Retângulo 5">
          <a:hlinkClick xmlns:r="http://schemas.openxmlformats.org/officeDocument/2006/relationships" r:id="rId2"/>
        </xdr:cNvPr>
        <xdr:cNvSpPr/>
      </xdr:nvSpPr>
      <xdr:spPr>
        <a:xfrm>
          <a:off x="1494" y="1586690"/>
          <a:ext cx="1860798" cy="252132"/>
        </a:xfrm>
        <a:prstGeom prst="rect">
          <a:avLst/>
        </a:prstGeom>
        <a:solidFill>
          <a:schemeClr val="bg1">
            <a:lumMod val="100000"/>
          </a:schemeClr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rgbClr val="000000"/>
              </a:solidFill>
            </a:rPr>
            <a:t>7. Veúculo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10583</xdr:colOff>
      <xdr:row>2</xdr:row>
      <xdr:rowOff>127872</xdr:rowOff>
    </xdr:to>
    <xdr:pic>
      <xdr:nvPicPr>
        <xdr:cNvPr id="10" name="Imagem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86983" cy="823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0</xdr:col>
      <xdr:colOff>135715</xdr:colOff>
      <xdr:row>5</xdr:row>
      <xdr:rowOff>233455</xdr:rowOff>
    </xdr:from>
    <xdr:to>
      <xdr:col>0</xdr:col>
      <xdr:colOff>1454396</xdr:colOff>
      <xdr:row>5</xdr:row>
      <xdr:rowOff>234513</xdr:rowOff>
    </xdr:to>
    <xdr:cxnSp macro="">
      <xdr:nvCxnSpPr>
        <xdr:cNvPr id="11" name="Conector reto 10"/>
        <xdr:cNvCxnSpPr/>
      </xdr:nvCxnSpPr>
      <xdr:spPr>
        <a:xfrm flipV="1">
          <a:off x="135715" y="2071220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173567</xdr:colOff>
      <xdr:row>3</xdr:row>
      <xdr:rowOff>99483</xdr:rowOff>
    </xdr:from>
    <xdr:to>
      <xdr:col>0</xdr:col>
      <xdr:colOff>1492248</xdr:colOff>
      <xdr:row>3</xdr:row>
      <xdr:rowOff>100541</xdr:rowOff>
    </xdr:to>
    <xdr:cxnSp macro="">
      <xdr:nvCxnSpPr>
        <xdr:cNvPr id="12" name="Conector reto 11"/>
        <xdr:cNvCxnSpPr/>
      </xdr:nvCxnSpPr>
      <xdr:spPr>
        <a:xfrm flipV="1">
          <a:off x="173567" y="1175808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63500</xdr:colOff>
      <xdr:row>3</xdr:row>
      <xdr:rowOff>127003</xdr:rowOff>
    </xdr:from>
    <xdr:to>
      <xdr:col>1</xdr:col>
      <xdr:colOff>74083</xdr:colOff>
      <xdr:row>4</xdr:row>
      <xdr:rowOff>171453</xdr:rowOff>
    </xdr:to>
    <xdr:sp macro="" textlink="">
      <xdr:nvSpPr>
        <xdr:cNvPr id="5" name="Rectangle 65"/>
        <xdr:cNvSpPr/>
      </xdr:nvSpPr>
      <xdr:spPr>
        <a:xfrm>
          <a:off x="63500" y="917578"/>
          <a:ext cx="1693333" cy="2794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Onde estou</a:t>
          </a:r>
        </a:p>
      </xdr:txBody>
    </xdr:sp>
    <xdr:clientData/>
  </xdr:twoCellAnchor>
  <xdr:twoCellAnchor editAs="absolute">
    <xdr:from>
      <xdr:col>0</xdr:col>
      <xdr:colOff>12700</xdr:colOff>
      <xdr:row>4</xdr:row>
      <xdr:rowOff>307975</xdr:rowOff>
    </xdr:from>
    <xdr:to>
      <xdr:col>1</xdr:col>
      <xdr:colOff>182033</xdr:colOff>
      <xdr:row>5</xdr:row>
      <xdr:rowOff>180975</xdr:rowOff>
    </xdr:to>
    <xdr:sp macro="" textlink="">
      <xdr:nvSpPr>
        <xdr:cNvPr id="7" name="Retângulo 6">
          <a:hlinkClick xmlns:r="http://schemas.openxmlformats.org/officeDocument/2006/relationships" r:id="rId1"/>
        </xdr:cNvPr>
        <xdr:cNvSpPr/>
      </xdr:nvSpPr>
      <xdr:spPr>
        <a:xfrm>
          <a:off x="12700" y="1333500"/>
          <a:ext cx="1847850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Menu inicial</a:t>
          </a:r>
        </a:p>
      </xdr:txBody>
    </xdr:sp>
    <xdr:clientData/>
  </xdr:twoCellAnchor>
  <xdr:twoCellAnchor editAs="absolute">
    <xdr:from>
      <xdr:col>0</xdr:col>
      <xdr:colOff>0</xdr:colOff>
      <xdr:row>5</xdr:row>
      <xdr:rowOff>202142</xdr:rowOff>
    </xdr:from>
    <xdr:to>
      <xdr:col>1</xdr:col>
      <xdr:colOff>169333</xdr:colOff>
      <xdr:row>6</xdr:row>
      <xdr:rowOff>75142</xdr:rowOff>
    </xdr:to>
    <xdr:sp macro="" textlink="">
      <xdr:nvSpPr>
        <xdr:cNvPr id="11" name="Retângulo 10">
          <a:hlinkClick xmlns:r="http://schemas.openxmlformats.org/officeDocument/2006/relationships" r:id="rId2"/>
        </xdr:cNvPr>
        <xdr:cNvSpPr/>
      </xdr:nvSpPr>
      <xdr:spPr>
        <a:xfrm>
          <a:off x="0" y="1609725"/>
          <a:ext cx="1852083" cy="254000"/>
        </a:xfrm>
        <a:prstGeom prst="rect">
          <a:avLst/>
        </a:prstGeom>
        <a:solidFill>
          <a:schemeClr val="bg1">
            <a:lumMod val="100000"/>
          </a:schemeClr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rgbClr val="000000"/>
              </a:solidFill>
            </a:rPr>
            <a:t>8. Mobilização</a:t>
          </a:r>
        </a:p>
      </xdr:txBody>
    </xdr:sp>
    <xdr:clientData/>
  </xdr:twoCellAnchor>
  <xdr:twoCellAnchor editAs="absolute">
    <xdr:from>
      <xdr:col>0</xdr:col>
      <xdr:colOff>0</xdr:colOff>
      <xdr:row>6</xdr:row>
      <xdr:rowOff>159808</xdr:rowOff>
    </xdr:from>
    <xdr:to>
      <xdr:col>1</xdr:col>
      <xdr:colOff>169333</xdr:colOff>
      <xdr:row>7</xdr:row>
      <xdr:rowOff>32808</xdr:rowOff>
    </xdr:to>
    <xdr:sp macro="" textlink="">
      <xdr:nvSpPr>
        <xdr:cNvPr id="12" name="Retângulo 11"/>
        <xdr:cNvSpPr/>
      </xdr:nvSpPr>
      <xdr:spPr>
        <a:xfrm>
          <a:off x="0" y="1948391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8.1</a:t>
          </a:r>
          <a:r>
            <a:rPr lang="pt-BR" sz="1100" baseline="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 Força de Trabalho</a:t>
          </a:r>
          <a:endParaRPr lang="pt-BR" sz="1100">
            <a:solidFill>
              <a:schemeClr val="bg1">
                <a:lumMod val="10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0</xdr:col>
      <xdr:colOff>0</xdr:colOff>
      <xdr:row>7</xdr:row>
      <xdr:rowOff>74084</xdr:rowOff>
    </xdr:from>
    <xdr:to>
      <xdr:col>1</xdr:col>
      <xdr:colOff>169333</xdr:colOff>
      <xdr:row>7</xdr:row>
      <xdr:rowOff>328084</xdr:rowOff>
    </xdr:to>
    <xdr:sp macro="" textlink="">
      <xdr:nvSpPr>
        <xdr:cNvPr id="13" name="Retângulo 12"/>
        <xdr:cNvSpPr/>
      </xdr:nvSpPr>
      <xdr:spPr>
        <a:xfrm>
          <a:off x="0" y="2243667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8.2</a:t>
          </a:r>
          <a:r>
            <a:rPr lang="pt-BR" sz="1100" baseline="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 EPIs e Apoio</a:t>
          </a:r>
          <a:endParaRPr lang="pt-BR" sz="1100">
            <a:solidFill>
              <a:schemeClr val="bg1">
                <a:lumMod val="10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3</xdr:row>
      <xdr:rowOff>32622</xdr:rowOff>
    </xdr:to>
    <xdr:pic>
      <xdr:nvPicPr>
        <xdr:cNvPr id="14" name="Imagem 1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82750" cy="826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1318681</xdr:colOff>
      <xdr:row>0</xdr:row>
      <xdr:rowOff>1058</xdr:rowOff>
    </xdr:to>
    <xdr:cxnSp macro="">
      <xdr:nvCxnSpPr>
        <xdr:cNvPr id="15" name="Conector reto 14"/>
        <xdr:cNvCxnSpPr/>
      </xdr:nvCxnSpPr>
      <xdr:spPr>
        <a:xfrm flipV="1">
          <a:off x="0" y="0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179916</xdr:colOff>
      <xdr:row>8</xdr:row>
      <xdr:rowOff>63500</xdr:rowOff>
    </xdr:from>
    <xdr:to>
      <xdr:col>0</xdr:col>
      <xdr:colOff>1498597</xdr:colOff>
      <xdr:row>8</xdr:row>
      <xdr:rowOff>64558</xdr:rowOff>
    </xdr:to>
    <xdr:cxnSp macro="">
      <xdr:nvCxnSpPr>
        <xdr:cNvPr id="16" name="Conector reto 15"/>
        <xdr:cNvCxnSpPr/>
      </xdr:nvCxnSpPr>
      <xdr:spPr>
        <a:xfrm flipV="1">
          <a:off x="179916" y="2614083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179916</xdr:colOff>
      <xdr:row>4</xdr:row>
      <xdr:rowOff>148167</xdr:rowOff>
    </xdr:from>
    <xdr:to>
      <xdr:col>0</xdr:col>
      <xdr:colOff>1498597</xdr:colOff>
      <xdr:row>4</xdr:row>
      <xdr:rowOff>149225</xdr:rowOff>
    </xdr:to>
    <xdr:cxnSp macro="">
      <xdr:nvCxnSpPr>
        <xdr:cNvPr id="18" name="Conector reto 17"/>
        <xdr:cNvCxnSpPr/>
      </xdr:nvCxnSpPr>
      <xdr:spPr>
        <a:xfrm flipV="1">
          <a:off x="179916" y="1174750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M100"/>
  <sheetViews>
    <sheetView showGridLines="0" tabSelected="1" zoomScale="85" zoomScaleNormal="85" workbookViewId="0">
      <selection activeCell="C4" sqref="C4"/>
    </sheetView>
  </sheetViews>
  <sheetFormatPr defaultRowHeight="15" zeroHeight="1" x14ac:dyDescent="0.25"/>
  <cols>
    <col min="1" max="1" width="25.140625" style="1" customWidth="1"/>
    <col min="2" max="2" width="3.85546875" customWidth="1"/>
    <col min="3" max="13" width="15.7109375" customWidth="1"/>
  </cols>
  <sheetData>
    <row r="1" spans="1:13" s="3" customFormat="1" ht="33.75" customHeight="1" x14ac:dyDescent="0.55000000000000004">
      <c r="A1"/>
      <c r="C1" s="4" t="s">
        <v>0</v>
      </c>
    </row>
    <row r="2" spans="1:13" s="3" customFormat="1" ht="59.25" customHeight="1" x14ac:dyDescent="0.9">
      <c r="A2" s="1"/>
      <c r="C2" s="5" t="s">
        <v>33</v>
      </c>
    </row>
    <row r="3" spans="1:13" s="3" customFormat="1" ht="30.75" customHeight="1" x14ac:dyDescent="0.25">
      <c r="A3" s="1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</row>
    <row r="4" spans="1:13" ht="30" customHeight="1" x14ac:dyDescent="0.25">
      <c r="C4" s="7" t="s">
        <v>1</v>
      </c>
      <c r="D4" s="6" t="s">
        <v>32</v>
      </c>
    </row>
    <row r="5" spans="1:13" ht="11.25" customHeight="1" x14ac:dyDescent="0.25">
      <c r="C5" s="158"/>
      <c r="D5" s="158"/>
      <c r="E5" s="158"/>
      <c r="F5" s="158"/>
      <c r="G5" s="158"/>
      <c r="H5" s="158"/>
      <c r="I5" s="158"/>
    </row>
    <row r="6" spans="1:13" ht="30" customHeight="1" x14ac:dyDescent="0.25">
      <c r="C6" s="7" t="s">
        <v>2</v>
      </c>
      <c r="D6" s="6" t="s">
        <v>352</v>
      </c>
    </row>
    <row r="7" spans="1:13" ht="11.25" customHeight="1" x14ac:dyDescent="0.25">
      <c r="C7" s="158"/>
      <c r="D7" s="158"/>
      <c r="E7" s="158"/>
      <c r="F7" s="158"/>
      <c r="G7" s="158"/>
      <c r="H7" s="158"/>
      <c r="I7" s="158"/>
    </row>
    <row r="8" spans="1:13" ht="30" customHeight="1" x14ac:dyDescent="0.25">
      <c r="C8" s="7" t="s">
        <v>3</v>
      </c>
      <c r="D8" s="6" t="s">
        <v>353</v>
      </c>
    </row>
    <row r="9" spans="1:13" ht="11.25" customHeight="1" x14ac:dyDescent="0.25">
      <c r="C9" s="158"/>
      <c r="D9" s="158"/>
      <c r="E9" s="158"/>
      <c r="F9" s="158"/>
      <c r="G9" s="158"/>
      <c r="H9" s="158"/>
      <c r="I9" s="158"/>
    </row>
    <row r="10" spans="1:13" ht="30" customHeight="1" x14ac:dyDescent="0.25">
      <c r="C10" s="7" t="s">
        <v>4</v>
      </c>
      <c r="D10" s="6" t="s">
        <v>366</v>
      </c>
    </row>
    <row r="11" spans="1:13" ht="11.25" customHeight="1" x14ac:dyDescent="0.25">
      <c r="C11" s="158"/>
      <c r="D11" s="158"/>
      <c r="E11" s="158"/>
      <c r="F11" s="158"/>
      <c r="G11" s="158"/>
      <c r="H11" s="158"/>
      <c r="I11" s="158"/>
    </row>
    <row r="12" spans="1:13" ht="30" customHeight="1" x14ac:dyDescent="0.25">
      <c r="C12" s="7" t="s">
        <v>5</v>
      </c>
      <c r="D12" s="6" t="s">
        <v>258</v>
      </c>
    </row>
    <row r="13" spans="1:13" ht="11.25" customHeight="1" x14ac:dyDescent="0.25">
      <c r="C13" s="158"/>
      <c r="D13" s="158"/>
      <c r="E13" s="158"/>
      <c r="F13" s="158"/>
      <c r="G13" s="158"/>
      <c r="H13" s="158"/>
      <c r="I13" s="158"/>
    </row>
    <row r="14" spans="1:13" ht="30" customHeight="1" x14ac:dyDescent="0.25">
      <c r="C14" s="7" t="s">
        <v>192</v>
      </c>
      <c r="D14" s="6" t="s">
        <v>100</v>
      </c>
    </row>
    <row r="15" spans="1:13" ht="9.75" customHeight="1" x14ac:dyDescent="0.25"/>
    <row r="16" spans="1:13" ht="30" customHeight="1" x14ac:dyDescent="0.25">
      <c r="C16" s="7" t="s">
        <v>356</v>
      </c>
      <c r="D16" s="6" t="s">
        <v>354</v>
      </c>
    </row>
    <row r="17" spans="3:4" ht="9.75" customHeight="1" x14ac:dyDescent="0.25"/>
    <row r="18" spans="3:4" ht="30" customHeight="1" x14ac:dyDescent="0.25">
      <c r="C18" s="7" t="s">
        <v>357</v>
      </c>
      <c r="D18" s="6" t="s">
        <v>181</v>
      </c>
    </row>
    <row r="19" spans="3:4" ht="9" customHeight="1" x14ac:dyDescent="0.25"/>
    <row r="20" spans="3:4" ht="30" customHeight="1" x14ac:dyDescent="0.25">
      <c r="C20" s="7" t="s">
        <v>358</v>
      </c>
      <c r="D20" s="6" t="s">
        <v>355</v>
      </c>
    </row>
    <row r="21" spans="3:4" ht="10.5" customHeight="1" x14ac:dyDescent="0.25"/>
    <row r="22" spans="3:4" ht="30" customHeight="1" x14ac:dyDescent="0.25">
      <c r="C22" s="7" t="s">
        <v>359</v>
      </c>
      <c r="D22" s="6" t="s">
        <v>193</v>
      </c>
    </row>
    <row r="23" spans="3:4" ht="30" customHeight="1" x14ac:dyDescent="0.25"/>
    <row r="24" spans="3:4" ht="30" customHeight="1" x14ac:dyDescent="0.25"/>
    <row r="25" spans="3:4" ht="30" customHeight="1" x14ac:dyDescent="0.25"/>
    <row r="26" spans="3:4" ht="30" customHeight="1" x14ac:dyDescent="0.25"/>
    <row r="27" spans="3:4" ht="30" customHeight="1" x14ac:dyDescent="0.25"/>
    <row r="28" spans="3:4" ht="30" customHeight="1" x14ac:dyDescent="0.25"/>
    <row r="29" spans="3:4" ht="30" customHeight="1" x14ac:dyDescent="0.25"/>
    <row r="30" spans="3:4" ht="30" customHeight="1" x14ac:dyDescent="0.25"/>
    <row r="31" spans="3:4" ht="30" customHeight="1" x14ac:dyDescent="0.25"/>
    <row r="32" spans="3:4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  <row r="45" ht="30" customHeight="1" x14ac:dyDescent="0.25"/>
    <row r="46" ht="30" customHeight="1" x14ac:dyDescent="0.25"/>
    <row r="47" ht="30" customHeight="1" x14ac:dyDescent="0.25"/>
    <row r="48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</sheetData>
  <sortState ref="C8:D8">
    <sortCondition sortBy="cellColor" ref="D8"/>
  </sortState>
  <mergeCells count="6">
    <mergeCell ref="C13:I13"/>
    <mergeCell ref="C3:M3"/>
    <mergeCell ref="C5:I5"/>
    <mergeCell ref="C7:I7"/>
    <mergeCell ref="C9:I9"/>
    <mergeCell ref="C11:I11"/>
  </mergeCells>
  <hyperlinks>
    <hyperlink ref="C4" location="Diagnostico!A1" display="Passo 1"/>
    <hyperlink ref="C6" location="ColetaPrefeitura!A1" display="Passo 2"/>
    <hyperlink ref="C8" location="ColetaLEVs!A1" display="Passo 3"/>
    <hyperlink ref="C10" location="ColetaGeradores!A1" display="Passo 4"/>
    <hyperlink ref="C12" location="ForçaTrabalho!A1" display="Passo 5"/>
    <hyperlink ref="C14" location="Operacional!A1" display="Passo 6"/>
    <hyperlink ref="C16" location="Veiculo!A1" display="Passo 7"/>
    <hyperlink ref="C18" location="Mobilização!A1" display="Passo 8"/>
    <hyperlink ref="C20" location="'Custo Coleta Seletiva'!A1" display="Passo 9"/>
    <hyperlink ref="C22" location="Indicadores!A1" display="Passo 10"/>
  </hyperlink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>
    <pageSetUpPr fitToPage="1"/>
  </sheetPr>
  <dimension ref="A1:J795"/>
  <sheetViews>
    <sheetView showGridLines="0" topLeftCell="A4" zoomScale="90" zoomScaleNormal="90" workbookViewId="0">
      <selection activeCell="G14" sqref="G14"/>
    </sheetView>
  </sheetViews>
  <sheetFormatPr defaultRowHeight="15" x14ac:dyDescent="0.25"/>
  <cols>
    <col min="1" max="1" width="25.140625" style="1" customWidth="1"/>
    <col min="2" max="2" width="3.85546875" customWidth="1"/>
    <col min="3" max="3" width="34.5703125" customWidth="1"/>
    <col min="4" max="4" width="21.140625" customWidth="1"/>
    <col min="5" max="5" width="38.140625" customWidth="1"/>
    <col min="7" max="7" width="43" customWidth="1"/>
    <col min="8" max="8" width="15.7109375" customWidth="1"/>
    <col min="9" max="9" width="17.28515625" bestFit="1" customWidth="1"/>
  </cols>
  <sheetData>
    <row r="1" spans="1:10" s="2" customFormat="1" ht="33.950000000000003" customHeight="1" x14ac:dyDescent="0.35">
      <c r="A1" s="1"/>
      <c r="C1" s="20" t="s">
        <v>194</v>
      </c>
    </row>
    <row r="2" spans="1:10" s="2" customFormat="1" ht="21.6" customHeight="1" x14ac:dyDescent="0.25">
      <c r="A2" s="1"/>
    </row>
    <row r="3" spans="1:10" ht="22.5" customHeight="1" x14ac:dyDescent="0.35">
      <c r="C3" s="12" t="s">
        <v>350</v>
      </c>
      <c r="G3" s="12" t="s">
        <v>351</v>
      </c>
    </row>
    <row r="4" spans="1:10" ht="30" customHeight="1" x14ac:dyDescent="0.25">
      <c r="C4" s="14" t="s">
        <v>69</v>
      </c>
      <c r="D4" s="14" t="s">
        <v>13</v>
      </c>
      <c r="E4" s="14" t="s">
        <v>68</v>
      </c>
      <c r="G4" s="14" t="s">
        <v>337</v>
      </c>
      <c r="H4" s="14" t="s">
        <v>338</v>
      </c>
      <c r="I4" s="14" t="s">
        <v>342</v>
      </c>
    </row>
    <row r="5" spans="1:10" ht="30" customHeight="1" x14ac:dyDescent="0.25">
      <c r="C5" s="17" t="s">
        <v>346</v>
      </c>
      <c r="D5" s="108">
        <f>ColetaPrefeitura!R16+ForçaTrabalho!Q17+Operacional!H22</f>
        <v>0</v>
      </c>
      <c r="E5" s="57"/>
      <c r="G5" s="120" t="s">
        <v>339</v>
      </c>
      <c r="H5" s="121">
        <v>1</v>
      </c>
      <c r="I5" s="122"/>
    </row>
    <row r="6" spans="1:10" ht="30" customHeight="1" x14ac:dyDescent="0.25">
      <c r="C6" s="17" t="s">
        <v>387</v>
      </c>
      <c r="D6" s="108">
        <f>Veiculo!J36</f>
        <v>0</v>
      </c>
      <c r="E6" s="10"/>
      <c r="G6" s="123" t="s">
        <v>344</v>
      </c>
      <c r="H6" s="124">
        <v>0.05</v>
      </c>
      <c r="I6" s="125">
        <f>(I5/0.95)-I5</f>
        <v>0</v>
      </c>
    </row>
    <row r="7" spans="1:10" ht="30" customHeight="1" x14ac:dyDescent="0.25">
      <c r="C7" s="17" t="s">
        <v>195</v>
      </c>
      <c r="D7" s="108">
        <f>Mobilização!H24</f>
        <v>0</v>
      </c>
      <c r="E7" s="10"/>
      <c r="G7" s="123" t="s">
        <v>340</v>
      </c>
      <c r="H7" s="124">
        <v>6.4999999999999997E-3</v>
      </c>
      <c r="I7" s="125">
        <f>(I5/0.9935)-I5</f>
        <v>0</v>
      </c>
    </row>
    <row r="8" spans="1:10" ht="30" customHeight="1" x14ac:dyDescent="0.25">
      <c r="C8" s="17" t="s">
        <v>322</v>
      </c>
      <c r="D8" s="17">
        <f>Diagnostico!X12</f>
        <v>0</v>
      </c>
      <c r="E8" s="10"/>
      <c r="G8" s="123" t="s">
        <v>341</v>
      </c>
      <c r="H8" s="124">
        <v>0.03</v>
      </c>
      <c r="I8" s="125">
        <f>(I5/0.97)-I5</f>
        <v>0</v>
      </c>
    </row>
    <row r="9" spans="1:10" ht="30" customHeight="1" x14ac:dyDescent="0.25">
      <c r="C9" s="10" t="s">
        <v>10</v>
      </c>
      <c r="D9" s="10"/>
      <c r="E9" s="10"/>
      <c r="G9" s="123" t="s">
        <v>393</v>
      </c>
      <c r="H9" s="124"/>
      <c r="I9" s="131"/>
    </row>
    <row r="10" spans="1:10" ht="30" customHeight="1" x14ac:dyDescent="0.25">
      <c r="C10" s="10" t="s">
        <v>10</v>
      </c>
      <c r="D10" s="10"/>
      <c r="E10" s="10"/>
      <c r="G10" s="137" t="s">
        <v>18</v>
      </c>
      <c r="H10" s="138">
        <f>SUM(H6:H8)</f>
        <v>8.6499999999999994E-2</v>
      </c>
      <c r="I10" s="139">
        <f>SUM(I5:I9)</f>
        <v>0</v>
      </c>
    </row>
    <row r="11" spans="1:10" ht="30" customHeight="1" x14ac:dyDescent="0.25">
      <c r="C11" s="25" t="s">
        <v>18</v>
      </c>
      <c r="D11" s="97">
        <f>SUM(D5:D8)</f>
        <v>0</v>
      </c>
      <c r="E11" s="25"/>
      <c r="G11" s="145" t="s">
        <v>394</v>
      </c>
      <c r="H11" s="140"/>
      <c r="I11" s="141"/>
    </row>
    <row r="12" spans="1:10" ht="32.25" customHeight="1" x14ac:dyDescent="0.25">
      <c r="C12" s="199" t="s">
        <v>323</v>
      </c>
      <c r="D12" s="200"/>
      <c r="E12" s="200"/>
    </row>
    <row r="13" spans="1:10" ht="25.5" customHeight="1" x14ac:dyDescent="0.25"/>
    <row r="14" spans="1:10" ht="30" customHeight="1" x14ac:dyDescent="0.25">
      <c r="C14" s="183" t="s">
        <v>295</v>
      </c>
      <c r="D14" s="178"/>
      <c r="E14" s="119">
        <f>D11</f>
        <v>0</v>
      </c>
    </row>
    <row r="15" spans="1:10" ht="30" customHeight="1" x14ac:dyDescent="0.25">
      <c r="C15" s="183" t="s">
        <v>390</v>
      </c>
      <c r="D15" s="178"/>
      <c r="E15" s="119">
        <f>I10</f>
        <v>0</v>
      </c>
    </row>
    <row r="16" spans="1:10" ht="30" customHeight="1" x14ac:dyDescent="0.25">
      <c r="C16" s="183" t="s">
        <v>389</v>
      </c>
      <c r="D16" s="178"/>
      <c r="E16" s="119">
        <f>SUM(E14:E15)</f>
        <v>0</v>
      </c>
      <c r="G16" s="64"/>
      <c r="H16" s="64"/>
      <c r="I16" s="64"/>
      <c r="J16" s="64"/>
    </row>
    <row r="17" spans="3:10" ht="45" customHeight="1" x14ac:dyDescent="0.25">
      <c r="C17" s="201" t="s">
        <v>343</v>
      </c>
      <c r="D17" s="201"/>
      <c r="E17" s="201"/>
      <c r="F17" s="64"/>
      <c r="G17" s="64"/>
      <c r="H17" s="64"/>
      <c r="I17" s="64"/>
      <c r="J17" s="64"/>
    </row>
    <row r="18" spans="3:10" ht="23.25" customHeight="1" x14ac:dyDescent="0.25"/>
    <row r="19" spans="3:10" ht="30" customHeight="1" x14ac:dyDescent="0.25"/>
    <row r="20" spans="3:10" ht="30" customHeight="1" x14ac:dyDescent="0.25"/>
    <row r="21" spans="3:10" ht="30" customHeight="1" x14ac:dyDescent="0.25"/>
    <row r="22" spans="3:10" ht="30" customHeight="1" x14ac:dyDescent="0.25"/>
    <row r="23" spans="3:10" ht="30" customHeight="1" x14ac:dyDescent="0.25"/>
    <row r="24" spans="3:10" ht="30" customHeight="1" x14ac:dyDescent="0.25"/>
    <row r="25" spans="3:10" ht="25.5" customHeight="1" x14ac:dyDescent="0.25"/>
    <row r="26" spans="3:10" ht="35.25" customHeight="1" x14ac:dyDescent="0.25"/>
    <row r="27" spans="3:10" ht="30" customHeight="1" x14ac:dyDescent="0.25"/>
    <row r="28" spans="3:10" ht="30" customHeight="1" x14ac:dyDescent="0.25"/>
    <row r="29" spans="3:10" ht="30" customHeight="1" x14ac:dyDescent="0.25"/>
    <row r="30" spans="3:10" ht="30" customHeight="1" x14ac:dyDescent="0.25"/>
    <row r="31" spans="3:10" ht="30" customHeight="1" x14ac:dyDescent="0.25"/>
    <row r="32" spans="3:10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  <row r="45" ht="30" customHeight="1" x14ac:dyDescent="0.25"/>
    <row r="46" ht="31.5" customHeight="1" x14ac:dyDescent="0.25"/>
    <row r="47" ht="30" customHeight="1" x14ac:dyDescent="0.25"/>
    <row r="48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48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5.25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49.5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6" customHeight="1" x14ac:dyDescent="0.25"/>
    <row r="94" ht="30" customHeight="1" x14ac:dyDescent="0.25"/>
    <row r="95" ht="33" customHeight="1" x14ac:dyDescent="0.25"/>
    <row r="96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  <row r="102" ht="30" customHeight="1" x14ac:dyDescent="0.25"/>
    <row r="103" ht="30" customHeight="1" x14ac:dyDescent="0.25"/>
    <row r="104" ht="30" customHeight="1" x14ac:dyDescent="0.25"/>
    <row r="105" ht="30" customHeight="1" x14ac:dyDescent="0.25"/>
    <row r="106" ht="30" customHeight="1" x14ac:dyDescent="0.25"/>
    <row r="107" ht="30" customHeight="1" x14ac:dyDescent="0.25"/>
    <row r="108" ht="45.75" customHeight="1" x14ac:dyDescent="0.25"/>
    <row r="109" ht="45.75" customHeight="1" x14ac:dyDescent="0.25"/>
    <row r="110" ht="45.75" customHeight="1" x14ac:dyDescent="0.25"/>
    <row r="111" ht="72" customHeight="1" x14ac:dyDescent="0.25"/>
    <row r="112" ht="45.75" customHeight="1" x14ac:dyDescent="0.25"/>
    <row r="113" ht="30" customHeight="1" x14ac:dyDescent="0.25"/>
    <row r="114" ht="45.75" customHeight="1" x14ac:dyDescent="0.25"/>
    <row r="115" ht="30" customHeight="1" x14ac:dyDescent="0.25"/>
    <row r="116" ht="30" customHeight="1" x14ac:dyDescent="0.25"/>
    <row r="117" ht="30" customHeight="1" x14ac:dyDescent="0.25"/>
    <row r="118" ht="30" customHeight="1" x14ac:dyDescent="0.25"/>
    <row r="119" ht="30" customHeight="1" x14ac:dyDescent="0.25"/>
    <row r="120" ht="30" customHeight="1" x14ac:dyDescent="0.25"/>
    <row r="121" ht="30" customHeight="1" x14ac:dyDescent="0.25"/>
    <row r="122" ht="30" customHeight="1" x14ac:dyDescent="0.25"/>
    <row r="123" ht="30" customHeight="1" x14ac:dyDescent="0.25"/>
    <row r="124" ht="30" customHeight="1" x14ac:dyDescent="0.25"/>
    <row r="125" ht="30" customHeight="1" x14ac:dyDescent="0.25"/>
    <row r="126" ht="30" customHeight="1" x14ac:dyDescent="0.25"/>
    <row r="127" ht="30" customHeight="1" x14ac:dyDescent="0.25"/>
    <row r="128" ht="30" customHeight="1" x14ac:dyDescent="0.25"/>
    <row r="129" ht="30" customHeight="1" x14ac:dyDescent="0.25"/>
    <row r="130" ht="30" customHeight="1" x14ac:dyDescent="0.25"/>
    <row r="131" ht="30" customHeight="1" x14ac:dyDescent="0.25"/>
    <row r="132" ht="30" customHeight="1" x14ac:dyDescent="0.25"/>
    <row r="133" ht="30" customHeight="1" x14ac:dyDescent="0.25"/>
    <row r="134" ht="30" customHeight="1" x14ac:dyDescent="0.25"/>
    <row r="135" ht="30" customHeight="1" x14ac:dyDescent="0.25"/>
    <row r="136" ht="30" customHeight="1" x14ac:dyDescent="0.25"/>
    <row r="137" ht="30" customHeight="1" x14ac:dyDescent="0.25"/>
    <row r="138" ht="30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2.25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ht="30" customHeight="1" x14ac:dyDescent="0.25"/>
    <row r="290" ht="30" customHeight="1" x14ac:dyDescent="0.25"/>
    <row r="291" ht="30" customHeight="1" x14ac:dyDescent="0.25"/>
    <row r="292" ht="30" customHeight="1" x14ac:dyDescent="0.25"/>
    <row r="293" ht="30" customHeight="1" x14ac:dyDescent="0.25"/>
    <row r="294" ht="30" customHeight="1" x14ac:dyDescent="0.25"/>
    <row r="295" ht="30" customHeight="1" x14ac:dyDescent="0.25"/>
    <row r="296" ht="30" customHeight="1" x14ac:dyDescent="0.25"/>
    <row r="297" ht="30" customHeight="1" x14ac:dyDescent="0.25"/>
    <row r="298" ht="30" customHeight="1" x14ac:dyDescent="0.25"/>
    <row r="299" ht="30" customHeight="1" x14ac:dyDescent="0.25"/>
    <row r="300" ht="30" customHeight="1" x14ac:dyDescent="0.25"/>
    <row r="301" ht="30" customHeight="1" x14ac:dyDescent="0.25"/>
    <row r="302" ht="30" customHeight="1" x14ac:dyDescent="0.25"/>
    <row r="303" ht="30" customHeight="1" x14ac:dyDescent="0.25"/>
    <row r="304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ht="30" customHeight="1" x14ac:dyDescent="0.25"/>
    <row r="354" ht="30" customHeight="1" x14ac:dyDescent="0.25"/>
    <row r="355" ht="30" customHeight="1" x14ac:dyDescent="0.25"/>
    <row r="356" ht="30" customHeight="1" x14ac:dyDescent="0.25"/>
    <row r="357" ht="30" customHeight="1" x14ac:dyDescent="0.25"/>
    <row r="358" ht="30" customHeight="1" x14ac:dyDescent="0.25"/>
    <row r="359" ht="30" customHeight="1" x14ac:dyDescent="0.25"/>
    <row r="360" ht="30" customHeight="1" x14ac:dyDescent="0.25"/>
    <row r="361" ht="30" customHeight="1" x14ac:dyDescent="0.25"/>
    <row r="362" ht="30" customHeight="1" x14ac:dyDescent="0.25"/>
    <row r="363" ht="30" customHeight="1" x14ac:dyDescent="0.25"/>
    <row r="364" ht="30" customHeight="1" x14ac:dyDescent="0.25"/>
    <row r="365" ht="30" customHeight="1" x14ac:dyDescent="0.25"/>
    <row r="366" ht="30" customHeight="1" x14ac:dyDescent="0.25"/>
    <row r="367" ht="30" customHeight="1" x14ac:dyDescent="0.25"/>
    <row r="368" ht="30" customHeight="1" x14ac:dyDescent="0.25"/>
    <row r="369" ht="30" customHeight="1" x14ac:dyDescent="0.25"/>
    <row r="370" ht="30" customHeight="1" x14ac:dyDescent="0.25"/>
    <row r="371" ht="30" customHeight="1" x14ac:dyDescent="0.25"/>
    <row r="372" ht="30" customHeight="1" x14ac:dyDescent="0.25"/>
    <row r="373" ht="30" customHeight="1" x14ac:dyDescent="0.25"/>
    <row r="374" ht="30" customHeight="1" x14ac:dyDescent="0.25"/>
    <row r="375" ht="30" customHeight="1" x14ac:dyDescent="0.25"/>
    <row r="376" ht="30" customHeight="1" x14ac:dyDescent="0.25"/>
    <row r="377" ht="30" customHeight="1" x14ac:dyDescent="0.25"/>
    <row r="378" ht="30" customHeight="1" x14ac:dyDescent="0.25"/>
    <row r="379" ht="30" customHeight="1" x14ac:dyDescent="0.25"/>
    <row r="380" ht="30" customHeight="1" x14ac:dyDescent="0.25"/>
    <row r="381" ht="30" customHeight="1" x14ac:dyDescent="0.25"/>
    <row r="382" ht="30" customHeight="1" x14ac:dyDescent="0.25"/>
    <row r="383" ht="30" customHeight="1" x14ac:dyDescent="0.25"/>
    <row r="384" ht="30" customHeight="1" x14ac:dyDescent="0.25"/>
    <row r="385" ht="30" customHeight="1" x14ac:dyDescent="0.25"/>
    <row r="386" ht="30" customHeight="1" x14ac:dyDescent="0.25"/>
    <row r="387" ht="30" customHeight="1" x14ac:dyDescent="0.25"/>
    <row r="388" ht="30" customHeight="1" x14ac:dyDescent="0.25"/>
    <row r="389" ht="30" customHeight="1" x14ac:dyDescent="0.25"/>
    <row r="390" ht="30" customHeight="1" x14ac:dyDescent="0.25"/>
    <row r="391" ht="30" customHeight="1" x14ac:dyDescent="0.25"/>
    <row r="392" ht="30" customHeight="1" x14ac:dyDescent="0.25"/>
    <row r="393" ht="30" customHeight="1" x14ac:dyDescent="0.25"/>
    <row r="394" ht="30" customHeight="1" x14ac:dyDescent="0.25"/>
    <row r="395" ht="30" customHeight="1" x14ac:dyDescent="0.25"/>
    <row r="396" ht="30" customHeight="1" x14ac:dyDescent="0.25"/>
    <row r="397" ht="30" customHeight="1" x14ac:dyDescent="0.25"/>
    <row r="398" ht="30" customHeight="1" x14ac:dyDescent="0.25"/>
    <row r="399" ht="30" customHeight="1" x14ac:dyDescent="0.25"/>
    <row r="400" ht="30" customHeight="1" x14ac:dyDescent="0.25"/>
    <row r="401" ht="30" customHeight="1" x14ac:dyDescent="0.25"/>
    <row r="402" ht="30" customHeight="1" x14ac:dyDescent="0.25"/>
    <row r="403" ht="30" customHeight="1" x14ac:dyDescent="0.25"/>
    <row r="404" ht="30" customHeight="1" x14ac:dyDescent="0.25"/>
    <row r="405" ht="30" customHeight="1" x14ac:dyDescent="0.25"/>
    <row r="406" ht="30" customHeight="1" x14ac:dyDescent="0.25"/>
    <row r="407" ht="30" customHeight="1" x14ac:dyDescent="0.25"/>
    <row r="408" ht="30" customHeight="1" x14ac:dyDescent="0.25"/>
    <row r="409" ht="30" customHeight="1" x14ac:dyDescent="0.25"/>
    <row r="410" ht="30" customHeight="1" x14ac:dyDescent="0.25"/>
    <row r="411" ht="30" customHeight="1" x14ac:dyDescent="0.25"/>
    <row r="412" ht="30" customHeight="1" x14ac:dyDescent="0.25"/>
    <row r="413" ht="30" customHeight="1" x14ac:dyDescent="0.25"/>
    <row r="414" ht="30" customHeight="1" x14ac:dyDescent="0.25"/>
    <row r="415" ht="30" customHeight="1" x14ac:dyDescent="0.25"/>
    <row r="416" ht="30" customHeight="1" x14ac:dyDescent="0.25"/>
    <row r="417" ht="30" customHeight="1" x14ac:dyDescent="0.25"/>
    <row r="418" ht="30" customHeight="1" x14ac:dyDescent="0.25"/>
    <row r="419" ht="30" customHeight="1" x14ac:dyDescent="0.25"/>
    <row r="420" ht="30" customHeight="1" x14ac:dyDescent="0.25"/>
    <row r="421" ht="30" customHeight="1" x14ac:dyDescent="0.25"/>
    <row r="422" ht="30" customHeight="1" x14ac:dyDescent="0.25"/>
    <row r="423" ht="30" customHeight="1" x14ac:dyDescent="0.25"/>
    <row r="424" ht="30" customHeight="1" x14ac:dyDescent="0.25"/>
    <row r="425" ht="30" customHeight="1" x14ac:dyDescent="0.25"/>
    <row r="426" ht="30" customHeight="1" x14ac:dyDescent="0.25"/>
    <row r="427" ht="30" customHeight="1" x14ac:dyDescent="0.25"/>
    <row r="428" ht="30" customHeight="1" x14ac:dyDescent="0.25"/>
    <row r="429" ht="30" customHeight="1" x14ac:dyDescent="0.25"/>
    <row r="430" ht="30" customHeight="1" x14ac:dyDescent="0.25"/>
    <row r="431" ht="30" customHeight="1" x14ac:dyDescent="0.25"/>
    <row r="432" ht="30" customHeight="1" x14ac:dyDescent="0.25"/>
    <row r="433" ht="30" customHeight="1" x14ac:dyDescent="0.25"/>
    <row r="434" ht="30" customHeight="1" x14ac:dyDescent="0.25"/>
    <row r="435" ht="30" customHeight="1" x14ac:dyDescent="0.25"/>
    <row r="436" ht="30" customHeight="1" x14ac:dyDescent="0.25"/>
    <row r="437" ht="30" customHeight="1" x14ac:dyDescent="0.25"/>
    <row r="438" ht="30" customHeight="1" x14ac:dyDescent="0.25"/>
    <row r="439" ht="30" customHeight="1" x14ac:dyDescent="0.25"/>
    <row r="440" ht="30" customHeight="1" x14ac:dyDescent="0.25"/>
    <row r="441" ht="30" customHeight="1" x14ac:dyDescent="0.25"/>
    <row r="442" ht="30" customHeight="1" x14ac:dyDescent="0.25"/>
    <row r="443" ht="30" customHeight="1" x14ac:dyDescent="0.25"/>
    <row r="444" ht="30" customHeight="1" x14ac:dyDescent="0.25"/>
    <row r="445" ht="30" customHeight="1" x14ac:dyDescent="0.25"/>
    <row r="446" ht="30" customHeight="1" x14ac:dyDescent="0.25"/>
    <row r="447" ht="30" customHeight="1" x14ac:dyDescent="0.25"/>
    <row r="448" ht="30" customHeight="1" x14ac:dyDescent="0.25"/>
    <row r="449" ht="30" customHeight="1" x14ac:dyDescent="0.25"/>
    <row r="450" ht="30" customHeight="1" x14ac:dyDescent="0.25"/>
    <row r="451" ht="30" customHeight="1" x14ac:dyDescent="0.25"/>
    <row r="452" ht="30" customHeight="1" x14ac:dyDescent="0.25"/>
    <row r="453" ht="30" customHeight="1" x14ac:dyDescent="0.25"/>
    <row r="454" ht="30" customHeight="1" x14ac:dyDescent="0.25"/>
    <row r="455" ht="30" customHeight="1" x14ac:dyDescent="0.25"/>
    <row r="456" ht="30" customHeight="1" x14ac:dyDescent="0.25"/>
    <row r="457" ht="30" customHeight="1" x14ac:dyDescent="0.25"/>
    <row r="458" ht="30" customHeight="1" x14ac:dyDescent="0.25"/>
    <row r="459" ht="30" customHeight="1" x14ac:dyDescent="0.25"/>
    <row r="460" ht="30" customHeight="1" x14ac:dyDescent="0.25"/>
    <row r="461" ht="30" customHeight="1" x14ac:dyDescent="0.25"/>
    <row r="462" ht="30" customHeight="1" x14ac:dyDescent="0.25"/>
    <row r="463" ht="30" customHeight="1" x14ac:dyDescent="0.25"/>
    <row r="464" ht="30" customHeight="1" x14ac:dyDescent="0.25"/>
    <row r="465" ht="30" customHeight="1" x14ac:dyDescent="0.25"/>
    <row r="466" ht="30" customHeight="1" x14ac:dyDescent="0.25"/>
    <row r="467" ht="30" customHeight="1" x14ac:dyDescent="0.25"/>
    <row r="468" ht="30" customHeight="1" x14ac:dyDescent="0.25"/>
    <row r="469" ht="30" customHeight="1" x14ac:dyDescent="0.25"/>
    <row r="470" ht="30" customHeight="1" x14ac:dyDescent="0.25"/>
    <row r="471" ht="30" customHeight="1" x14ac:dyDescent="0.25"/>
    <row r="472" ht="30" customHeight="1" x14ac:dyDescent="0.25"/>
    <row r="473" ht="30" customHeight="1" x14ac:dyDescent="0.25"/>
    <row r="474" ht="30" customHeight="1" x14ac:dyDescent="0.25"/>
    <row r="475" ht="30" customHeight="1" x14ac:dyDescent="0.25"/>
    <row r="476" ht="30" customHeight="1" x14ac:dyDescent="0.25"/>
    <row r="477" ht="30" customHeight="1" x14ac:dyDescent="0.25"/>
    <row r="478" ht="30" customHeight="1" x14ac:dyDescent="0.25"/>
    <row r="479" ht="30" customHeight="1" x14ac:dyDescent="0.25"/>
    <row r="480" ht="30" customHeight="1" x14ac:dyDescent="0.25"/>
    <row r="481" ht="30" customHeight="1" x14ac:dyDescent="0.25"/>
    <row r="482" ht="30" customHeight="1" x14ac:dyDescent="0.25"/>
    <row r="483" ht="30" customHeight="1" x14ac:dyDescent="0.25"/>
    <row r="484" ht="30" customHeight="1" x14ac:dyDescent="0.25"/>
    <row r="485" ht="30" customHeight="1" x14ac:dyDescent="0.25"/>
    <row r="486" ht="30" customHeight="1" x14ac:dyDescent="0.25"/>
    <row r="487" ht="30" customHeight="1" x14ac:dyDescent="0.25"/>
    <row r="488" ht="30" customHeight="1" x14ac:dyDescent="0.25"/>
    <row r="489" ht="30" customHeight="1" x14ac:dyDescent="0.25"/>
    <row r="490" ht="30" customHeight="1" x14ac:dyDescent="0.25"/>
    <row r="491" ht="30" customHeight="1" x14ac:dyDescent="0.25"/>
    <row r="492" ht="30" customHeight="1" x14ac:dyDescent="0.25"/>
    <row r="493" ht="30" customHeight="1" x14ac:dyDescent="0.25"/>
    <row r="494" ht="30" customHeight="1" x14ac:dyDescent="0.25"/>
    <row r="495" ht="30" customHeight="1" x14ac:dyDescent="0.25"/>
    <row r="496" ht="30" customHeight="1" x14ac:dyDescent="0.25"/>
    <row r="497" ht="30" customHeight="1" x14ac:dyDescent="0.25"/>
    <row r="498" ht="30" customHeight="1" x14ac:dyDescent="0.25"/>
    <row r="499" ht="30" customHeight="1" x14ac:dyDescent="0.25"/>
    <row r="500" ht="30" customHeight="1" x14ac:dyDescent="0.25"/>
    <row r="501" ht="30" customHeight="1" x14ac:dyDescent="0.25"/>
    <row r="502" ht="30" customHeight="1" x14ac:dyDescent="0.25"/>
    <row r="503" ht="30" customHeight="1" x14ac:dyDescent="0.25"/>
    <row r="504" ht="30" customHeight="1" x14ac:dyDescent="0.25"/>
    <row r="505" ht="30" customHeight="1" x14ac:dyDescent="0.25"/>
    <row r="506" ht="30" customHeight="1" x14ac:dyDescent="0.25"/>
    <row r="507" ht="30" customHeight="1" x14ac:dyDescent="0.25"/>
    <row r="508" ht="30" customHeight="1" x14ac:dyDescent="0.25"/>
    <row r="509" ht="30" customHeight="1" x14ac:dyDescent="0.25"/>
    <row r="510" ht="30" customHeight="1" x14ac:dyDescent="0.25"/>
    <row r="511" ht="30" customHeight="1" x14ac:dyDescent="0.25"/>
    <row r="512" ht="30" customHeight="1" x14ac:dyDescent="0.25"/>
    <row r="513" ht="30" customHeight="1" x14ac:dyDescent="0.25"/>
    <row r="514" ht="30" customHeight="1" x14ac:dyDescent="0.25"/>
    <row r="515" ht="30" customHeight="1" x14ac:dyDescent="0.25"/>
    <row r="516" ht="30" customHeight="1" x14ac:dyDescent="0.25"/>
    <row r="517" ht="30" customHeight="1" x14ac:dyDescent="0.25"/>
    <row r="518" ht="30" customHeight="1" x14ac:dyDescent="0.25"/>
    <row r="519" ht="30" customHeight="1" x14ac:dyDescent="0.25"/>
    <row r="520" ht="30" customHeight="1" x14ac:dyDescent="0.25"/>
    <row r="521" ht="30" customHeight="1" x14ac:dyDescent="0.25"/>
    <row r="522" ht="30" customHeight="1" x14ac:dyDescent="0.25"/>
    <row r="523" ht="30" customHeight="1" x14ac:dyDescent="0.25"/>
    <row r="524" ht="30" customHeight="1" x14ac:dyDescent="0.25"/>
    <row r="525" ht="30" customHeight="1" x14ac:dyDescent="0.25"/>
    <row r="526" ht="30" customHeight="1" x14ac:dyDescent="0.25"/>
    <row r="527" ht="30" customHeight="1" x14ac:dyDescent="0.25"/>
    <row r="528" ht="30" customHeight="1" x14ac:dyDescent="0.25"/>
    <row r="529" ht="30" customHeight="1" x14ac:dyDescent="0.25"/>
    <row r="530" ht="30" customHeight="1" x14ac:dyDescent="0.25"/>
    <row r="531" ht="30" customHeight="1" x14ac:dyDescent="0.25"/>
    <row r="532" ht="30" customHeight="1" x14ac:dyDescent="0.25"/>
    <row r="533" ht="30" customHeight="1" x14ac:dyDescent="0.25"/>
    <row r="534" ht="30" customHeight="1" x14ac:dyDescent="0.25"/>
    <row r="535" ht="30" customHeight="1" x14ac:dyDescent="0.25"/>
    <row r="536" ht="30" customHeight="1" x14ac:dyDescent="0.25"/>
    <row r="537" ht="30" customHeight="1" x14ac:dyDescent="0.25"/>
    <row r="538" ht="30" customHeight="1" x14ac:dyDescent="0.25"/>
    <row r="539" ht="30" customHeight="1" x14ac:dyDescent="0.25"/>
    <row r="540" ht="30" customHeight="1" x14ac:dyDescent="0.25"/>
    <row r="541" ht="30" customHeight="1" x14ac:dyDescent="0.25"/>
    <row r="542" ht="30" customHeight="1" x14ac:dyDescent="0.25"/>
    <row r="543" ht="30" customHeight="1" x14ac:dyDescent="0.25"/>
    <row r="544" ht="30" customHeight="1" x14ac:dyDescent="0.25"/>
    <row r="545" ht="30" customHeight="1" x14ac:dyDescent="0.25"/>
    <row r="546" ht="30" customHeight="1" x14ac:dyDescent="0.25"/>
    <row r="547" ht="30" customHeight="1" x14ac:dyDescent="0.25"/>
    <row r="548" ht="30" customHeight="1" x14ac:dyDescent="0.25"/>
    <row r="549" ht="30" customHeight="1" x14ac:dyDescent="0.25"/>
    <row r="550" ht="30" customHeight="1" x14ac:dyDescent="0.25"/>
    <row r="551" ht="30" customHeight="1" x14ac:dyDescent="0.25"/>
    <row r="552" ht="30" customHeight="1" x14ac:dyDescent="0.25"/>
    <row r="553" ht="30" customHeight="1" x14ac:dyDescent="0.25"/>
    <row r="554" ht="30" customHeight="1" x14ac:dyDescent="0.25"/>
    <row r="555" ht="30" customHeight="1" x14ac:dyDescent="0.25"/>
    <row r="556" ht="30" customHeight="1" x14ac:dyDescent="0.25"/>
    <row r="557" ht="30" customHeight="1" x14ac:dyDescent="0.25"/>
    <row r="558" ht="30" customHeight="1" x14ac:dyDescent="0.25"/>
    <row r="559" ht="30" customHeight="1" x14ac:dyDescent="0.25"/>
    <row r="560" ht="30" customHeight="1" x14ac:dyDescent="0.25"/>
    <row r="561" ht="30" customHeight="1" x14ac:dyDescent="0.25"/>
    <row r="562" ht="30" customHeight="1" x14ac:dyDescent="0.25"/>
    <row r="563" ht="30" customHeight="1" x14ac:dyDescent="0.25"/>
    <row r="564" ht="30" customHeight="1" x14ac:dyDescent="0.25"/>
    <row r="565" ht="30" customHeight="1" x14ac:dyDescent="0.25"/>
    <row r="566" ht="30" customHeight="1" x14ac:dyDescent="0.25"/>
    <row r="567" ht="30" customHeight="1" x14ac:dyDescent="0.25"/>
    <row r="568" ht="30" customHeight="1" x14ac:dyDescent="0.25"/>
    <row r="569" ht="30" customHeight="1" x14ac:dyDescent="0.25"/>
    <row r="570" ht="30" customHeight="1" x14ac:dyDescent="0.25"/>
    <row r="571" ht="30" customHeight="1" x14ac:dyDescent="0.25"/>
    <row r="572" ht="30" customHeight="1" x14ac:dyDescent="0.25"/>
    <row r="573" ht="30" customHeight="1" x14ac:dyDescent="0.25"/>
    <row r="574" ht="30" customHeight="1" x14ac:dyDescent="0.25"/>
    <row r="575" ht="30" customHeight="1" x14ac:dyDescent="0.25"/>
    <row r="576" ht="30" customHeight="1" x14ac:dyDescent="0.25"/>
    <row r="577" ht="30" customHeight="1" x14ac:dyDescent="0.25"/>
    <row r="578" ht="30" customHeight="1" x14ac:dyDescent="0.25"/>
    <row r="579" ht="30" customHeight="1" x14ac:dyDescent="0.25"/>
    <row r="580" ht="30" customHeight="1" x14ac:dyDescent="0.25"/>
    <row r="581" ht="30" customHeight="1" x14ac:dyDescent="0.25"/>
    <row r="582" ht="30" customHeight="1" x14ac:dyDescent="0.25"/>
    <row r="583" ht="30" customHeight="1" x14ac:dyDescent="0.25"/>
    <row r="584" ht="30" customHeight="1" x14ac:dyDescent="0.25"/>
    <row r="585" ht="30" customHeight="1" x14ac:dyDescent="0.25"/>
    <row r="586" ht="30" customHeight="1" x14ac:dyDescent="0.25"/>
    <row r="587" ht="30" customHeight="1" x14ac:dyDescent="0.25"/>
    <row r="588" ht="30" customHeight="1" x14ac:dyDescent="0.25"/>
    <row r="589" ht="30" customHeight="1" x14ac:dyDescent="0.25"/>
    <row r="590" ht="30" customHeight="1" x14ac:dyDescent="0.25"/>
    <row r="591" ht="30" customHeight="1" x14ac:dyDescent="0.25"/>
    <row r="592" ht="30" customHeight="1" x14ac:dyDescent="0.25"/>
    <row r="593" ht="30" customHeight="1" x14ac:dyDescent="0.25"/>
    <row r="594" ht="30" customHeight="1" x14ac:dyDescent="0.25"/>
    <row r="595" ht="30" customHeight="1" x14ac:dyDescent="0.25"/>
    <row r="596" ht="30" customHeight="1" x14ac:dyDescent="0.25"/>
    <row r="597" ht="30" customHeight="1" x14ac:dyDescent="0.25"/>
    <row r="598" ht="30" customHeight="1" x14ac:dyDescent="0.25"/>
    <row r="599" ht="30" customHeight="1" x14ac:dyDescent="0.25"/>
    <row r="600" ht="30" customHeight="1" x14ac:dyDescent="0.25"/>
    <row r="601" ht="30" customHeight="1" x14ac:dyDescent="0.25"/>
    <row r="602" ht="30" customHeight="1" x14ac:dyDescent="0.25"/>
    <row r="603" ht="30" customHeight="1" x14ac:dyDescent="0.25"/>
    <row r="604" ht="30" customHeight="1" x14ac:dyDescent="0.25"/>
    <row r="605" ht="30" customHeight="1" x14ac:dyDescent="0.25"/>
    <row r="606" ht="30" customHeight="1" x14ac:dyDescent="0.25"/>
    <row r="607" ht="30" customHeight="1" x14ac:dyDescent="0.25"/>
    <row r="608" ht="30" customHeight="1" x14ac:dyDescent="0.25"/>
    <row r="609" ht="30" customHeight="1" x14ac:dyDescent="0.25"/>
    <row r="610" ht="30" customHeight="1" x14ac:dyDescent="0.25"/>
    <row r="611" ht="30" customHeight="1" x14ac:dyDescent="0.25"/>
    <row r="612" ht="30" customHeight="1" x14ac:dyDescent="0.25"/>
    <row r="613" ht="30" customHeight="1" x14ac:dyDescent="0.25"/>
    <row r="614" ht="30" customHeight="1" x14ac:dyDescent="0.25"/>
    <row r="615" ht="30" customHeight="1" x14ac:dyDescent="0.25"/>
    <row r="616" ht="30" customHeight="1" x14ac:dyDescent="0.25"/>
    <row r="617" ht="30" customHeight="1" x14ac:dyDescent="0.25"/>
    <row r="618" ht="30" customHeight="1" x14ac:dyDescent="0.25"/>
    <row r="619" ht="30" customHeight="1" x14ac:dyDescent="0.25"/>
    <row r="620" ht="30" customHeight="1" x14ac:dyDescent="0.25"/>
    <row r="621" ht="30" customHeight="1" x14ac:dyDescent="0.25"/>
    <row r="622" ht="30" customHeight="1" x14ac:dyDescent="0.25"/>
    <row r="623" ht="30" customHeight="1" x14ac:dyDescent="0.25"/>
    <row r="624" ht="30" customHeight="1" x14ac:dyDescent="0.25"/>
    <row r="625" ht="30" customHeight="1" x14ac:dyDescent="0.25"/>
    <row r="626" ht="30" customHeight="1" x14ac:dyDescent="0.25"/>
    <row r="627" ht="30" customHeight="1" x14ac:dyDescent="0.25"/>
    <row r="628" ht="30" customHeight="1" x14ac:dyDescent="0.25"/>
    <row r="629" ht="30" customHeight="1" x14ac:dyDescent="0.25"/>
    <row r="630" ht="30" customHeight="1" x14ac:dyDescent="0.25"/>
    <row r="631" ht="30" customHeight="1" x14ac:dyDescent="0.25"/>
    <row r="632" ht="30" customHeight="1" x14ac:dyDescent="0.25"/>
    <row r="633" ht="30" customHeight="1" x14ac:dyDescent="0.25"/>
    <row r="634" ht="30" customHeight="1" x14ac:dyDescent="0.25"/>
    <row r="635" ht="30" customHeight="1" x14ac:dyDescent="0.25"/>
    <row r="636" ht="30" customHeight="1" x14ac:dyDescent="0.25"/>
    <row r="637" ht="30" customHeight="1" x14ac:dyDescent="0.25"/>
    <row r="638" ht="30" customHeight="1" x14ac:dyDescent="0.25"/>
    <row r="639" ht="30" customHeight="1" x14ac:dyDescent="0.25"/>
    <row r="640" ht="30" customHeight="1" x14ac:dyDescent="0.25"/>
    <row r="641" ht="30" customHeight="1" x14ac:dyDescent="0.25"/>
    <row r="642" ht="30" customHeight="1" x14ac:dyDescent="0.25"/>
    <row r="643" ht="30" customHeight="1" x14ac:dyDescent="0.25"/>
    <row r="644" ht="30" customHeight="1" x14ac:dyDescent="0.25"/>
    <row r="645" ht="30" customHeight="1" x14ac:dyDescent="0.25"/>
    <row r="646" ht="30" customHeight="1" x14ac:dyDescent="0.25"/>
    <row r="647" ht="30" customHeight="1" x14ac:dyDescent="0.25"/>
    <row r="648" ht="30" customHeight="1" x14ac:dyDescent="0.25"/>
    <row r="649" ht="30" customHeight="1" x14ac:dyDescent="0.25"/>
    <row r="650" ht="30" customHeight="1" x14ac:dyDescent="0.25"/>
    <row r="651" ht="30" customHeight="1" x14ac:dyDescent="0.25"/>
    <row r="652" ht="30" customHeight="1" x14ac:dyDescent="0.25"/>
    <row r="653" ht="30" customHeight="1" x14ac:dyDescent="0.25"/>
    <row r="654" ht="30" customHeight="1" x14ac:dyDescent="0.25"/>
    <row r="655" ht="30" customHeight="1" x14ac:dyDescent="0.25"/>
    <row r="656" ht="30" customHeight="1" x14ac:dyDescent="0.25"/>
    <row r="657" ht="30" customHeight="1" x14ac:dyDescent="0.25"/>
    <row r="658" ht="30" customHeight="1" x14ac:dyDescent="0.25"/>
    <row r="659" ht="30" customHeight="1" x14ac:dyDescent="0.25"/>
    <row r="660" ht="30" customHeight="1" x14ac:dyDescent="0.25"/>
    <row r="661" ht="30" customHeight="1" x14ac:dyDescent="0.25"/>
    <row r="662" ht="30" customHeight="1" x14ac:dyDescent="0.25"/>
    <row r="663" ht="30" customHeight="1" x14ac:dyDescent="0.25"/>
    <row r="664" ht="30" customHeight="1" x14ac:dyDescent="0.25"/>
    <row r="665" ht="30" customHeight="1" x14ac:dyDescent="0.25"/>
    <row r="666" ht="30" customHeight="1" x14ac:dyDescent="0.25"/>
    <row r="667" ht="30" customHeight="1" x14ac:dyDescent="0.25"/>
    <row r="668" ht="30" customHeight="1" x14ac:dyDescent="0.25"/>
    <row r="669" ht="30" customHeight="1" x14ac:dyDescent="0.25"/>
    <row r="670" ht="30" customHeight="1" x14ac:dyDescent="0.25"/>
    <row r="671" ht="30" customHeight="1" x14ac:dyDescent="0.25"/>
    <row r="672" ht="30" customHeight="1" x14ac:dyDescent="0.25"/>
    <row r="673" ht="30" customHeight="1" x14ac:dyDescent="0.25"/>
    <row r="674" ht="30" customHeight="1" x14ac:dyDescent="0.25"/>
    <row r="675" ht="30" customHeight="1" x14ac:dyDescent="0.25"/>
    <row r="676" ht="30" customHeight="1" x14ac:dyDescent="0.25"/>
    <row r="677" ht="30" customHeight="1" x14ac:dyDescent="0.25"/>
    <row r="678" ht="30" customHeight="1" x14ac:dyDescent="0.25"/>
    <row r="679" ht="30" customHeight="1" x14ac:dyDescent="0.25"/>
    <row r="680" ht="30" customHeight="1" x14ac:dyDescent="0.25"/>
    <row r="681" ht="30" customHeight="1" x14ac:dyDescent="0.25"/>
    <row r="682" ht="30" customHeight="1" x14ac:dyDescent="0.25"/>
    <row r="683" ht="30" customHeight="1" x14ac:dyDescent="0.25"/>
    <row r="684" ht="30" customHeight="1" x14ac:dyDescent="0.25"/>
    <row r="685" ht="30" customHeight="1" x14ac:dyDescent="0.25"/>
    <row r="686" ht="30" customHeight="1" x14ac:dyDescent="0.25"/>
    <row r="687" ht="30" customHeight="1" x14ac:dyDescent="0.25"/>
    <row r="688" ht="30" customHeight="1" x14ac:dyDescent="0.25"/>
    <row r="689" ht="30" customHeight="1" x14ac:dyDescent="0.25"/>
    <row r="690" ht="30" customHeight="1" x14ac:dyDescent="0.25"/>
    <row r="691" ht="30" customHeight="1" x14ac:dyDescent="0.25"/>
    <row r="692" ht="30" customHeight="1" x14ac:dyDescent="0.25"/>
    <row r="693" ht="30" customHeight="1" x14ac:dyDescent="0.25"/>
    <row r="694" ht="30" customHeight="1" x14ac:dyDescent="0.25"/>
    <row r="695" ht="30" customHeight="1" x14ac:dyDescent="0.25"/>
    <row r="696" ht="30" customHeight="1" x14ac:dyDescent="0.25"/>
    <row r="697" ht="30" customHeight="1" x14ac:dyDescent="0.25"/>
    <row r="698" ht="30" customHeight="1" x14ac:dyDescent="0.25"/>
    <row r="699" ht="30" customHeight="1" x14ac:dyDescent="0.25"/>
    <row r="700" ht="30" customHeight="1" x14ac:dyDescent="0.25"/>
    <row r="701" ht="30" customHeight="1" x14ac:dyDescent="0.25"/>
    <row r="702" ht="30" customHeight="1" x14ac:dyDescent="0.25"/>
    <row r="703" ht="30" customHeight="1" x14ac:dyDescent="0.25"/>
    <row r="704" ht="30" customHeight="1" x14ac:dyDescent="0.25"/>
    <row r="705" ht="30" customHeight="1" x14ac:dyDescent="0.25"/>
    <row r="706" ht="30" customHeight="1" x14ac:dyDescent="0.25"/>
    <row r="707" ht="30" customHeight="1" x14ac:dyDescent="0.25"/>
    <row r="708" ht="30" customHeight="1" x14ac:dyDescent="0.25"/>
    <row r="709" ht="30" customHeight="1" x14ac:dyDescent="0.25"/>
    <row r="710" ht="30" customHeight="1" x14ac:dyDescent="0.25"/>
    <row r="711" ht="30" customHeight="1" x14ac:dyDescent="0.25"/>
    <row r="712" ht="30" customHeight="1" x14ac:dyDescent="0.25"/>
    <row r="713" ht="30" customHeight="1" x14ac:dyDescent="0.25"/>
    <row r="714" ht="30" customHeight="1" x14ac:dyDescent="0.25"/>
    <row r="715" ht="30" customHeight="1" x14ac:dyDescent="0.25"/>
    <row r="716" ht="30" customHeight="1" x14ac:dyDescent="0.25"/>
    <row r="717" ht="30" customHeight="1" x14ac:dyDescent="0.25"/>
    <row r="718" ht="30" customHeight="1" x14ac:dyDescent="0.25"/>
    <row r="719" ht="30" customHeight="1" x14ac:dyDescent="0.25"/>
    <row r="720" ht="30" customHeight="1" x14ac:dyDescent="0.25"/>
    <row r="721" ht="30" customHeight="1" x14ac:dyDescent="0.25"/>
    <row r="722" ht="30" customHeight="1" x14ac:dyDescent="0.25"/>
    <row r="723" ht="30" customHeight="1" x14ac:dyDescent="0.25"/>
    <row r="724" ht="30" customHeight="1" x14ac:dyDescent="0.25"/>
    <row r="725" ht="30" customHeight="1" x14ac:dyDescent="0.25"/>
    <row r="726" ht="30" customHeight="1" x14ac:dyDescent="0.25"/>
    <row r="727" ht="30" customHeight="1" x14ac:dyDescent="0.25"/>
    <row r="728" ht="30" customHeight="1" x14ac:dyDescent="0.25"/>
    <row r="729" ht="30" customHeight="1" x14ac:dyDescent="0.25"/>
    <row r="730" ht="30" customHeight="1" x14ac:dyDescent="0.25"/>
    <row r="731" ht="30" customHeight="1" x14ac:dyDescent="0.25"/>
    <row r="732" ht="30" customHeight="1" x14ac:dyDescent="0.25"/>
    <row r="733" ht="30" customHeight="1" x14ac:dyDescent="0.25"/>
    <row r="734" ht="30" customHeight="1" x14ac:dyDescent="0.25"/>
    <row r="735" ht="30" customHeight="1" x14ac:dyDescent="0.25"/>
    <row r="736" ht="30" customHeight="1" x14ac:dyDescent="0.25"/>
    <row r="737" ht="30" customHeight="1" x14ac:dyDescent="0.25"/>
    <row r="738" ht="30" customHeight="1" x14ac:dyDescent="0.25"/>
    <row r="739" ht="30" customHeight="1" x14ac:dyDescent="0.25"/>
    <row r="740" ht="30" customHeight="1" x14ac:dyDescent="0.25"/>
    <row r="741" ht="30" customHeight="1" x14ac:dyDescent="0.25"/>
    <row r="742" ht="30" customHeight="1" x14ac:dyDescent="0.25"/>
    <row r="743" ht="30" customHeight="1" x14ac:dyDescent="0.25"/>
    <row r="744" ht="30" customHeight="1" x14ac:dyDescent="0.25"/>
    <row r="745" ht="30" customHeight="1" x14ac:dyDescent="0.25"/>
    <row r="746" ht="30" customHeight="1" x14ac:dyDescent="0.25"/>
    <row r="747" ht="30" customHeight="1" x14ac:dyDescent="0.25"/>
    <row r="748" ht="30" customHeight="1" x14ac:dyDescent="0.25"/>
    <row r="749" ht="30" customHeight="1" x14ac:dyDescent="0.25"/>
    <row r="750" ht="30" customHeight="1" x14ac:dyDescent="0.25"/>
    <row r="751" ht="30" customHeight="1" x14ac:dyDescent="0.25"/>
    <row r="752" ht="30" customHeight="1" x14ac:dyDescent="0.25"/>
    <row r="753" ht="30" customHeight="1" x14ac:dyDescent="0.25"/>
    <row r="754" ht="30" customHeight="1" x14ac:dyDescent="0.25"/>
    <row r="755" ht="30" customHeight="1" x14ac:dyDescent="0.25"/>
    <row r="756" ht="30" customHeight="1" x14ac:dyDescent="0.25"/>
    <row r="757" ht="30" customHeight="1" x14ac:dyDescent="0.25"/>
    <row r="758" ht="30" customHeight="1" x14ac:dyDescent="0.25"/>
    <row r="759" ht="30" customHeight="1" x14ac:dyDescent="0.25"/>
    <row r="760" ht="30" customHeight="1" x14ac:dyDescent="0.25"/>
    <row r="761" ht="30" customHeight="1" x14ac:dyDescent="0.25"/>
    <row r="762" ht="30" customHeight="1" x14ac:dyDescent="0.25"/>
    <row r="763" ht="30" customHeight="1" x14ac:dyDescent="0.25"/>
    <row r="764" ht="30" customHeight="1" x14ac:dyDescent="0.25"/>
    <row r="765" ht="30" customHeight="1" x14ac:dyDescent="0.25"/>
    <row r="766" ht="30" customHeight="1" x14ac:dyDescent="0.25"/>
    <row r="767" ht="30" customHeight="1" x14ac:dyDescent="0.25"/>
    <row r="768" ht="30" customHeight="1" x14ac:dyDescent="0.25"/>
    <row r="769" ht="30" customHeight="1" x14ac:dyDescent="0.25"/>
    <row r="770" ht="30" customHeight="1" x14ac:dyDescent="0.25"/>
    <row r="771" ht="30" customHeight="1" x14ac:dyDescent="0.25"/>
    <row r="772" ht="30" customHeight="1" x14ac:dyDescent="0.25"/>
    <row r="773" ht="30" customHeight="1" x14ac:dyDescent="0.25"/>
    <row r="774" ht="30" customHeight="1" x14ac:dyDescent="0.25"/>
    <row r="775" ht="30" customHeight="1" x14ac:dyDescent="0.25"/>
    <row r="776" ht="30" customHeight="1" x14ac:dyDescent="0.25"/>
    <row r="777" ht="30" customHeight="1" x14ac:dyDescent="0.25"/>
    <row r="778" ht="30" customHeight="1" x14ac:dyDescent="0.25"/>
    <row r="779" ht="30" customHeight="1" x14ac:dyDescent="0.25"/>
    <row r="780" ht="30" customHeight="1" x14ac:dyDescent="0.25"/>
    <row r="781" ht="30" customHeight="1" x14ac:dyDescent="0.25"/>
    <row r="782" ht="30" customHeight="1" x14ac:dyDescent="0.25"/>
    <row r="783" ht="30" customHeight="1" x14ac:dyDescent="0.25"/>
    <row r="784" ht="30" customHeight="1" x14ac:dyDescent="0.25"/>
    <row r="785" ht="30" customHeight="1" x14ac:dyDescent="0.25"/>
    <row r="786" ht="30" customHeight="1" x14ac:dyDescent="0.25"/>
    <row r="787" ht="30" customHeight="1" x14ac:dyDescent="0.25"/>
    <row r="788" ht="30" customHeight="1" x14ac:dyDescent="0.25"/>
    <row r="789" ht="30" customHeight="1" x14ac:dyDescent="0.25"/>
    <row r="790" ht="30" customHeight="1" x14ac:dyDescent="0.25"/>
    <row r="791" ht="30" customHeight="1" x14ac:dyDescent="0.25"/>
    <row r="792" ht="30" customHeight="1" x14ac:dyDescent="0.25"/>
    <row r="793" ht="30" customHeight="1" x14ac:dyDescent="0.25"/>
    <row r="794" ht="30" customHeight="1" x14ac:dyDescent="0.25"/>
    <row r="795" ht="30" customHeight="1" x14ac:dyDescent="0.25"/>
  </sheetData>
  <mergeCells count="5">
    <mergeCell ref="C12:E12"/>
    <mergeCell ref="C14:D14"/>
    <mergeCell ref="C16:D16"/>
    <mergeCell ref="C17:E17"/>
    <mergeCell ref="C15:D15"/>
  </mergeCells>
  <dataValidations count="1">
    <dataValidation type="list" allowBlank="1" showInputMessage="1" showErrorMessage="1" sqref="C5">
      <formula1>"Coleta Seletiva, LEVs (PEVs), Grandes Geradores"</formula1>
    </dataValidation>
  </dataValidations>
  <pageMargins left="0.511811024" right="0.511811024" top="0.78740157499999996" bottom="0.78740157499999996" header="0.31496062000000002" footer="0.31496062000000002"/>
  <pageSetup paperSize="9" scale="74" fitToHeight="0" orientation="landscape" horizontalDpi="4294967293" vertic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3">
    <pageSetUpPr fitToPage="1"/>
  </sheetPr>
  <dimension ref="A1:G196"/>
  <sheetViews>
    <sheetView showGridLines="0" zoomScale="90" zoomScaleNormal="90" workbookViewId="0">
      <selection activeCell="J14" sqref="J14"/>
    </sheetView>
  </sheetViews>
  <sheetFormatPr defaultRowHeight="15" customHeight="1" zeroHeight="1" x14ac:dyDescent="0.25"/>
  <cols>
    <col min="1" max="1" width="24.85546875" style="1" customWidth="1"/>
    <col min="2" max="2" width="3.85546875" customWidth="1"/>
    <col min="3" max="3" width="6" customWidth="1"/>
    <col min="4" max="4" width="42.5703125" customWidth="1"/>
    <col min="5" max="5" width="56.5703125" customWidth="1"/>
    <col min="6" max="6" width="12.140625" customWidth="1"/>
    <col min="7" max="7" width="24" customWidth="1"/>
  </cols>
  <sheetData>
    <row r="1" spans="1:7" s="2" customFormat="1" ht="33.950000000000003" customHeight="1" x14ac:dyDescent="0.35">
      <c r="A1" s="1"/>
      <c r="C1" s="20" t="s">
        <v>378</v>
      </c>
    </row>
    <row r="2" spans="1:7" s="2" customFormat="1" ht="21.6" customHeight="1" x14ac:dyDescent="0.25">
      <c r="A2" s="1"/>
    </row>
    <row r="3" spans="1:7" ht="5.25" customHeight="1" x14ac:dyDescent="0.25"/>
    <row r="4" spans="1:7" ht="8.25" customHeight="1" x14ac:dyDescent="0.25">
      <c r="C4" s="40"/>
    </row>
    <row r="5" spans="1:7" ht="17.25" customHeight="1" x14ac:dyDescent="0.35">
      <c r="C5" s="202" t="s">
        <v>379</v>
      </c>
      <c r="D5" s="202"/>
    </row>
    <row r="6" spans="1:7" ht="30" customHeight="1" x14ac:dyDescent="0.25">
      <c r="C6" s="22" t="s">
        <v>43</v>
      </c>
      <c r="D6" s="22" t="s">
        <v>197</v>
      </c>
      <c r="E6" s="22" t="s">
        <v>69</v>
      </c>
      <c r="F6" s="22" t="s">
        <v>198</v>
      </c>
      <c r="G6" s="22" t="s">
        <v>199</v>
      </c>
    </row>
    <row r="7" spans="1:7" ht="30" customHeight="1" x14ac:dyDescent="0.25">
      <c r="C7" s="58">
        <v>1</v>
      </c>
      <c r="D7" s="28" t="s">
        <v>200</v>
      </c>
      <c r="E7" s="28" t="s">
        <v>209</v>
      </c>
      <c r="F7" s="10" t="s">
        <v>320</v>
      </c>
      <c r="G7" s="58"/>
    </row>
    <row r="8" spans="1:7" ht="30" customHeight="1" x14ac:dyDescent="0.25">
      <c r="C8" s="58">
        <v>2</v>
      </c>
      <c r="D8" s="59" t="s">
        <v>201</v>
      </c>
      <c r="E8" s="59" t="s">
        <v>210</v>
      </c>
      <c r="F8" s="58" t="s">
        <v>74</v>
      </c>
      <c r="G8" s="58"/>
    </row>
    <row r="9" spans="1:7" ht="30" customHeight="1" x14ac:dyDescent="0.25">
      <c r="C9" s="58">
        <v>3</v>
      </c>
      <c r="D9" s="59" t="s">
        <v>202</v>
      </c>
      <c r="E9" s="59" t="s">
        <v>307</v>
      </c>
      <c r="F9" s="58" t="s">
        <v>211</v>
      </c>
      <c r="G9" s="58"/>
    </row>
    <row r="10" spans="1:7" ht="30" customHeight="1" x14ac:dyDescent="0.25">
      <c r="C10" s="58">
        <v>4</v>
      </c>
      <c r="D10" s="59" t="s">
        <v>203</v>
      </c>
      <c r="E10" s="59" t="s">
        <v>212</v>
      </c>
      <c r="F10" s="58" t="s">
        <v>74</v>
      </c>
      <c r="G10" s="58"/>
    </row>
    <row r="11" spans="1:7" ht="30" customHeight="1" x14ac:dyDescent="0.25">
      <c r="C11" s="58">
        <v>5</v>
      </c>
      <c r="D11" s="59" t="s">
        <v>204</v>
      </c>
      <c r="E11" s="59" t="s">
        <v>213</v>
      </c>
      <c r="F11" s="58" t="s">
        <v>74</v>
      </c>
      <c r="G11" s="58"/>
    </row>
    <row r="12" spans="1:7" ht="30" customHeight="1" x14ac:dyDescent="0.25">
      <c r="C12" s="58">
        <v>6</v>
      </c>
      <c r="D12" s="59" t="s">
        <v>205</v>
      </c>
      <c r="E12" s="59" t="s">
        <v>214</v>
      </c>
      <c r="F12" s="59" t="s">
        <v>215</v>
      </c>
      <c r="G12" s="60"/>
    </row>
    <row r="13" spans="1:7" ht="30" customHeight="1" x14ac:dyDescent="0.25">
      <c r="C13" s="58">
        <v>7</v>
      </c>
      <c r="D13" s="59" t="s">
        <v>218</v>
      </c>
      <c r="E13" s="59" t="s">
        <v>217</v>
      </c>
      <c r="F13" s="59" t="s">
        <v>216</v>
      </c>
      <c r="G13" s="58"/>
    </row>
    <row r="14" spans="1:7" ht="30" customHeight="1" x14ac:dyDescent="0.25">
      <c r="C14" s="58">
        <v>8</v>
      </c>
      <c r="D14" s="59" t="s">
        <v>219</v>
      </c>
      <c r="E14" s="59" t="s">
        <v>220</v>
      </c>
      <c r="F14" s="58" t="s">
        <v>74</v>
      </c>
      <c r="G14" s="58"/>
    </row>
    <row r="15" spans="1:7" ht="30" customHeight="1" x14ac:dyDescent="0.25">
      <c r="C15" s="58">
        <v>9</v>
      </c>
      <c r="D15" s="59" t="s">
        <v>206</v>
      </c>
      <c r="E15" s="59" t="s">
        <v>221</v>
      </c>
      <c r="F15" s="58" t="s">
        <v>321</v>
      </c>
      <c r="G15" s="65"/>
    </row>
    <row r="16" spans="1:7" ht="30" customHeight="1" x14ac:dyDescent="0.25">
      <c r="C16" s="58">
        <v>10</v>
      </c>
      <c r="D16" s="59" t="s">
        <v>207</v>
      </c>
      <c r="E16" s="59" t="s">
        <v>222</v>
      </c>
      <c r="F16" s="58" t="s">
        <v>223</v>
      </c>
      <c r="G16" s="58"/>
    </row>
    <row r="17" spans="3:7" ht="30" customHeight="1" x14ac:dyDescent="0.25">
      <c r="C17" s="58">
        <v>11</v>
      </c>
      <c r="D17" s="59" t="s">
        <v>257</v>
      </c>
      <c r="E17" s="59" t="s">
        <v>224</v>
      </c>
      <c r="F17" s="58" t="s">
        <v>225</v>
      </c>
      <c r="G17" s="65"/>
    </row>
    <row r="18" spans="3:7" ht="30" customHeight="1" x14ac:dyDescent="0.25">
      <c r="C18" s="39">
        <v>12</v>
      </c>
      <c r="D18" s="109" t="s">
        <v>229</v>
      </c>
      <c r="E18" s="109" t="s">
        <v>231</v>
      </c>
      <c r="F18" s="59" t="s">
        <v>335</v>
      </c>
      <c r="G18" s="60"/>
    </row>
    <row r="19" spans="3:7" ht="30" customHeight="1" x14ac:dyDescent="0.25">
      <c r="C19" s="39">
        <v>13</v>
      </c>
      <c r="D19" s="109" t="s">
        <v>230</v>
      </c>
      <c r="E19" s="109" t="s">
        <v>232</v>
      </c>
      <c r="F19" s="59" t="s">
        <v>336</v>
      </c>
      <c r="G19" s="60"/>
    </row>
    <row r="20" spans="3:7" ht="30" customHeight="1" x14ac:dyDescent="0.25">
      <c r="C20" s="39">
        <v>14</v>
      </c>
      <c r="D20" s="109" t="s">
        <v>208</v>
      </c>
      <c r="E20" s="109" t="s">
        <v>308</v>
      </c>
      <c r="F20" s="59"/>
      <c r="G20" s="58"/>
    </row>
    <row r="21" spans="3:7" ht="30" customHeight="1" x14ac:dyDescent="0.25"/>
    <row r="22" spans="3:7" ht="30" customHeight="1" x14ac:dyDescent="0.25"/>
    <row r="23" spans="3:7" ht="30" customHeight="1" x14ac:dyDescent="0.25"/>
    <row r="24" spans="3:7" ht="30" customHeight="1" x14ac:dyDescent="0.25"/>
    <row r="25" spans="3:7" ht="30" customHeight="1" x14ac:dyDescent="0.25"/>
    <row r="26" spans="3:7" ht="39" customHeight="1" x14ac:dyDescent="0.25"/>
    <row r="27" spans="3:7" ht="39" customHeight="1" x14ac:dyDescent="0.25"/>
    <row r="28" spans="3:7" ht="39" customHeight="1" x14ac:dyDescent="0.25"/>
    <row r="29" spans="3:7" ht="39" customHeight="1" x14ac:dyDescent="0.25"/>
    <row r="30" spans="3:7" ht="39" customHeight="1" x14ac:dyDescent="0.25"/>
    <row r="31" spans="3:7" ht="39" customHeight="1" x14ac:dyDescent="0.25"/>
    <row r="32" spans="3:7" ht="39" customHeight="1" x14ac:dyDescent="0.25"/>
    <row r="33" ht="39" customHeight="1" x14ac:dyDescent="0.25"/>
    <row r="34" ht="39" customHeight="1" x14ac:dyDescent="0.25"/>
    <row r="35" ht="39" customHeight="1" x14ac:dyDescent="0.25"/>
    <row r="36" ht="39" customHeight="1" x14ac:dyDescent="0.25"/>
    <row r="37" ht="39" customHeight="1" x14ac:dyDescent="0.25"/>
    <row r="38" ht="39" customHeight="1" x14ac:dyDescent="0.25"/>
    <row r="39" ht="31.5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  <row r="45" ht="30" customHeight="1" x14ac:dyDescent="0.25"/>
    <row r="46" ht="48" customHeight="1" x14ac:dyDescent="0.25"/>
    <row r="47" ht="30" customHeight="1" x14ac:dyDescent="0.25"/>
    <row r="48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5.25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5.25" customHeight="1" x14ac:dyDescent="0.25"/>
    <row r="63" ht="30" customHeight="1" x14ac:dyDescent="0.25"/>
    <row r="64" ht="30" customHeight="1" x14ac:dyDescent="0.25"/>
    <row r="65" ht="30" customHeight="1" x14ac:dyDescent="0.25"/>
    <row r="66" ht="49.5" customHeight="1" x14ac:dyDescent="0.25"/>
    <row r="67" ht="30" customHeight="1" x14ac:dyDescent="0.25"/>
    <row r="68" ht="36" customHeight="1" x14ac:dyDescent="0.25"/>
    <row r="69" ht="30" customHeight="1" x14ac:dyDescent="0.25"/>
    <row r="70" ht="33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45.75" customHeight="1" x14ac:dyDescent="0.25"/>
    <row r="81" ht="45.75" customHeight="1" x14ac:dyDescent="0.25"/>
    <row r="82" ht="45.75" customHeight="1" x14ac:dyDescent="0.25"/>
    <row r="83" ht="72" customHeight="1" x14ac:dyDescent="0.25"/>
    <row r="84" ht="45.75" customHeight="1" x14ac:dyDescent="0.25"/>
    <row r="85" ht="30" customHeight="1" x14ac:dyDescent="0.25"/>
    <row r="86" ht="45.75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  <row r="102" ht="30" customHeight="1" x14ac:dyDescent="0.25"/>
    <row r="103" ht="30" customHeight="1" x14ac:dyDescent="0.25"/>
    <row r="104" ht="30" customHeight="1" x14ac:dyDescent="0.25"/>
    <row r="105" ht="30" customHeight="1" x14ac:dyDescent="0.25"/>
    <row r="106" ht="30" customHeight="1" x14ac:dyDescent="0.25"/>
    <row r="107" ht="30" customHeight="1" x14ac:dyDescent="0.25"/>
    <row r="108" ht="30" customHeight="1" x14ac:dyDescent="0.25"/>
    <row r="109" ht="30" customHeight="1" x14ac:dyDescent="0.25"/>
    <row r="110" ht="30" customHeight="1" x14ac:dyDescent="0.25"/>
    <row r="111" ht="30" customHeight="1" x14ac:dyDescent="0.25"/>
    <row r="112" ht="32.25" customHeight="1" x14ac:dyDescent="0.25"/>
    <row r="113" ht="30" customHeight="1" x14ac:dyDescent="0.25"/>
    <row r="114" ht="30" customHeight="1" x14ac:dyDescent="0.25"/>
    <row r="115" ht="30" customHeight="1" x14ac:dyDescent="0.25"/>
    <row r="116" ht="30" customHeight="1" x14ac:dyDescent="0.25"/>
    <row r="117" ht="30" customHeight="1" x14ac:dyDescent="0.25"/>
    <row r="118" ht="30" customHeight="1" x14ac:dyDescent="0.25"/>
    <row r="119" ht="30" customHeight="1" x14ac:dyDescent="0.25"/>
    <row r="120" ht="30" customHeight="1" x14ac:dyDescent="0.25"/>
    <row r="121" ht="30" customHeight="1" x14ac:dyDescent="0.25"/>
    <row r="122" ht="30" customHeight="1" x14ac:dyDescent="0.25"/>
    <row r="123" ht="30" customHeight="1" x14ac:dyDescent="0.25"/>
    <row r="124" ht="30" customHeight="1" x14ac:dyDescent="0.25"/>
    <row r="125" ht="30" customHeight="1" x14ac:dyDescent="0.25"/>
    <row r="126" ht="30" customHeight="1" x14ac:dyDescent="0.25"/>
    <row r="127" ht="30" customHeight="1" x14ac:dyDescent="0.25"/>
    <row r="128" ht="30" customHeight="1" x14ac:dyDescent="0.25"/>
    <row r="129" ht="30" customHeight="1" x14ac:dyDescent="0.25"/>
    <row r="130" ht="30" customHeight="1" x14ac:dyDescent="0.25"/>
    <row r="131" ht="30" customHeight="1" x14ac:dyDescent="0.25"/>
    <row r="132" ht="30" customHeight="1" x14ac:dyDescent="0.25"/>
    <row r="133" ht="30" customHeight="1" x14ac:dyDescent="0.25"/>
    <row r="134" ht="30" customHeight="1" x14ac:dyDescent="0.25"/>
    <row r="135" ht="30" customHeight="1" x14ac:dyDescent="0.25"/>
    <row r="136" ht="30" customHeight="1" x14ac:dyDescent="0.25"/>
    <row r="137" ht="30" customHeight="1" x14ac:dyDescent="0.25"/>
    <row r="138" ht="30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</sheetData>
  <mergeCells count="1">
    <mergeCell ref="C5:D5"/>
  </mergeCells>
  <pageMargins left="0.511811024" right="0.511811024" top="0.78740157499999996" bottom="0.78740157499999996" header="0.31496062000000002" footer="0.31496062000000002"/>
  <pageSetup scale="1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X109"/>
  <sheetViews>
    <sheetView showGridLines="0" zoomScale="85" zoomScaleNormal="85" workbookViewId="0">
      <selection activeCell="U2" sqref="U2"/>
    </sheetView>
  </sheetViews>
  <sheetFormatPr defaultRowHeight="15" zeroHeight="1" x14ac:dyDescent="0.25"/>
  <cols>
    <col min="1" max="1" width="25.7109375" style="1" customWidth="1"/>
    <col min="2" max="2" width="3.85546875" customWidth="1"/>
    <col min="3" max="3" width="17.5703125" customWidth="1"/>
    <col min="4" max="4" width="18.7109375" customWidth="1"/>
    <col min="5" max="5" width="20" customWidth="1"/>
    <col min="6" max="6" width="22.7109375" customWidth="1"/>
    <col min="7" max="7" width="21.85546875" customWidth="1"/>
    <col min="8" max="8" width="18.28515625" customWidth="1"/>
    <col min="9" max="9" width="8" customWidth="1"/>
    <col min="10" max="10" width="19.42578125" customWidth="1"/>
    <col min="11" max="11" width="17.140625" customWidth="1"/>
    <col min="12" max="12" width="18.42578125" customWidth="1"/>
    <col min="13" max="13" width="16.7109375" customWidth="1"/>
    <col min="14" max="14" width="20.5703125" customWidth="1"/>
    <col min="15" max="15" width="14.28515625" customWidth="1"/>
    <col min="16" max="16" width="12.7109375" customWidth="1"/>
    <col min="17" max="18" width="13" customWidth="1"/>
    <col min="19" max="19" width="18" customWidth="1"/>
    <col min="20" max="20" width="9.140625" customWidth="1"/>
    <col min="21" max="21" width="20.5703125" customWidth="1"/>
    <col min="22" max="22" width="14.28515625" customWidth="1"/>
    <col min="23" max="23" width="17.5703125" customWidth="1"/>
    <col min="24" max="24" width="15.140625" customWidth="1"/>
    <col min="25" max="25" width="9.140625" customWidth="1"/>
  </cols>
  <sheetData>
    <row r="1" spans="1:24" s="2" customFormat="1" ht="33.75" customHeight="1" x14ac:dyDescent="0.35">
      <c r="A1" s="1"/>
      <c r="C1" s="11" t="s">
        <v>17</v>
      </c>
      <c r="S1" s="164" t="s">
        <v>392</v>
      </c>
    </row>
    <row r="2" spans="1:24" s="2" customFormat="1" ht="27" customHeight="1" x14ac:dyDescent="0.25">
      <c r="A2" s="1"/>
      <c r="S2" s="164"/>
    </row>
    <row r="3" spans="1:24" ht="30" customHeight="1" x14ac:dyDescent="0.35">
      <c r="C3" s="12" t="s">
        <v>226</v>
      </c>
      <c r="D3" s="12"/>
      <c r="E3" s="12"/>
      <c r="F3" s="12"/>
      <c r="G3" s="12"/>
      <c r="H3" s="12"/>
      <c r="J3" s="12" t="s">
        <v>34</v>
      </c>
      <c r="U3" s="12" t="s">
        <v>347</v>
      </c>
    </row>
    <row r="4" spans="1:24" ht="57.75" customHeight="1" x14ac:dyDescent="0.25">
      <c r="C4" s="15" t="s">
        <v>25</v>
      </c>
      <c r="D4" s="15" t="s">
        <v>27</v>
      </c>
      <c r="E4" s="15" t="s">
        <v>227</v>
      </c>
      <c r="F4" s="15" t="s">
        <v>28</v>
      </c>
      <c r="G4" s="115" t="s">
        <v>333</v>
      </c>
      <c r="H4" s="15" t="s">
        <v>24</v>
      </c>
      <c r="J4" s="15" t="s">
        <v>260</v>
      </c>
      <c r="K4" s="15" t="s">
        <v>31</v>
      </c>
      <c r="L4" s="15" t="s">
        <v>259</v>
      </c>
      <c r="M4" s="15" t="s">
        <v>39</v>
      </c>
      <c r="N4" s="115" t="s">
        <v>333</v>
      </c>
      <c r="O4" s="15" t="s">
        <v>348</v>
      </c>
      <c r="P4" s="63" t="s">
        <v>395</v>
      </c>
      <c r="Q4" s="63" t="s">
        <v>396</v>
      </c>
      <c r="R4" s="63" t="s">
        <v>397</v>
      </c>
      <c r="S4" s="63" t="s">
        <v>256</v>
      </c>
      <c r="U4" s="15" t="s">
        <v>233</v>
      </c>
      <c r="V4" s="15" t="s">
        <v>12</v>
      </c>
      <c r="W4" s="15" t="s">
        <v>398</v>
      </c>
      <c r="X4" s="15" t="s">
        <v>399</v>
      </c>
    </row>
    <row r="5" spans="1:24" ht="30" customHeight="1" x14ac:dyDescent="0.25">
      <c r="C5" s="10"/>
      <c r="D5" s="147"/>
      <c r="E5" s="147"/>
      <c r="F5" s="148">
        <f>E5-D5</f>
        <v>0</v>
      </c>
      <c r="G5" s="147"/>
      <c r="H5" s="17" t="e">
        <f>F5/G5</f>
        <v>#DIV/0!</v>
      </c>
      <c r="J5" s="16" t="s">
        <v>254</v>
      </c>
      <c r="K5" s="147"/>
      <c r="L5" s="147"/>
      <c r="M5" s="148">
        <f>K5*L5</f>
        <v>0</v>
      </c>
      <c r="N5" s="147"/>
      <c r="O5" s="147"/>
      <c r="P5" s="148" t="e">
        <f>N5/O5</f>
        <v>#DIV/0!</v>
      </c>
      <c r="Q5" s="147" t="e">
        <f>P5/M5</f>
        <v>#DIV/0!</v>
      </c>
      <c r="R5" s="147" t="e">
        <f>Q5/4.4</f>
        <v>#DIV/0!</v>
      </c>
      <c r="S5" s="149"/>
      <c r="U5" s="10"/>
      <c r="V5" s="10"/>
      <c r="W5" s="10"/>
      <c r="X5" s="17">
        <f>W5*V5</f>
        <v>0</v>
      </c>
    </row>
    <row r="6" spans="1:24" ht="30" customHeight="1" x14ac:dyDescent="0.25">
      <c r="C6" s="10"/>
      <c r="D6" s="147"/>
      <c r="E6" s="147"/>
      <c r="F6" s="148">
        <f t="shared" ref="F6:F13" si="0">E6-D6</f>
        <v>0</v>
      </c>
      <c r="G6" s="147"/>
      <c r="H6" s="17" t="e">
        <f t="shared" ref="H6:H13" si="1">F6/G6</f>
        <v>#DIV/0!</v>
      </c>
      <c r="J6" s="16" t="s">
        <v>255</v>
      </c>
      <c r="K6" s="147"/>
      <c r="L6" s="147"/>
      <c r="M6" s="148">
        <f>K6*L6</f>
        <v>0</v>
      </c>
      <c r="N6" s="147"/>
      <c r="O6" s="147"/>
      <c r="P6" s="148" t="e">
        <f>N6/O6</f>
        <v>#DIV/0!</v>
      </c>
      <c r="Q6" s="147" t="e">
        <f>P6/M6</f>
        <v>#DIV/0!</v>
      </c>
      <c r="R6" s="147" t="e">
        <f t="shared" ref="R6:R8" si="2">Q6/4.4</f>
        <v>#DIV/0!</v>
      </c>
      <c r="S6" s="149"/>
      <c r="U6" s="10"/>
      <c r="V6" s="10"/>
      <c r="W6" s="10"/>
      <c r="X6" s="17">
        <f t="shared" ref="X6:X11" si="3">W6*V6</f>
        <v>0</v>
      </c>
    </row>
    <row r="7" spans="1:24" ht="30" customHeight="1" x14ac:dyDescent="0.25">
      <c r="C7" s="10"/>
      <c r="D7" s="147"/>
      <c r="E7" s="147"/>
      <c r="F7" s="148">
        <f t="shared" si="0"/>
        <v>0</v>
      </c>
      <c r="G7" s="147"/>
      <c r="H7" s="17" t="e">
        <f t="shared" si="1"/>
        <v>#DIV/0!</v>
      </c>
      <c r="J7" s="16" t="s">
        <v>30</v>
      </c>
      <c r="K7" s="147"/>
      <c r="L7" s="147"/>
      <c r="M7" s="148">
        <f t="shared" ref="M7:M8" si="4">K7*L7</f>
        <v>0</v>
      </c>
      <c r="N7" s="147"/>
      <c r="O7" s="147"/>
      <c r="P7" s="148" t="e">
        <f t="shared" ref="P7:P8" si="5">N7/O7</f>
        <v>#DIV/0!</v>
      </c>
      <c r="Q7" s="147" t="e">
        <f>P7/M7</f>
        <v>#DIV/0!</v>
      </c>
      <c r="R7" s="147" t="e">
        <f t="shared" si="2"/>
        <v>#DIV/0!</v>
      </c>
      <c r="S7" s="149"/>
      <c r="U7" s="10"/>
      <c r="V7" s="10"/>
      <c r="W7" s="10"/>
      <c r="X7" s="17">
        <f t="shared" si="3"/>
        <v>0</v>
      </c>
    </row>
    <row r="8" spans="1:24" ht="30" customHeight="1" x14ac:dyDescent="0.25">
      <c r="C8" s="10"/>
      <c r="D8" s="147"/>
      <c r="E8" s="147"/>
      <c r="F8" s="148">
        <f t="shared" si="0"/>
        <v>0</v>
      </c>
      <c r="G8" s="147"/>
      <c r="H8" s="17" t="e">
        <f t="shared" si="1"/>
        <v>#DIV/0!</v>
      </c>
      <c r="J8" s="16" t="s">
        <v>15</v>
      </c>
      <c r="K8" s="147"/>
      <c r="L8" s="147"/>
      <c r="M8" s="148">
        <f t="shared" si="4"/>
        <v>0</v>
      </c>
      <c r="N8" s="147"/>
      <c r="O8" s="147"/>
      <c r="P8" s="148" t="e">
        <f t="shared" si="5"/>
        <v>#DIV/0!</v>
      </c>
      <c r="Q8" s="147" t="e">
        <f>P8/M8</f>
        <v>#DIV/0!</v>
      </c>
      <c r="R8" s="147" t="e">
        <f t="shared" si="2"/>
        <v>#DIV/0!</v>
      </c>
      <c r="S8" s="149"/>
      <c r="U8" s="10"/>
      <c r="V8" s="10"/>
      <c r="W8" s="10"/>
      <c r="X8" s="17">
        <f t="shared" si="3"/>
        <v>0</v>
      </c>
    </row>
    <row r="9" spans="1:24" ht="30" customHeight="1" x14ac:dyDescent="0.25">
      <c r="C9" s="10"/>
      <c r="D9" s="147"/>
      <c r="E9" s="147"/>
      <c r="F9" s="148">
        <f t="shared" si="0"/>
        <v>0</v>
      </c>
      <c r="G9" s="147"/>
      <c r="H9" s="17" t="e">
        <f t="shared" si="1"/>
        <v>#DIV/0!</v>
      </c>
      <c r="J9" s="22" t="s">
        <v>18</v>
      </c>
      <c r="K9" s="23"/>
      <c r="L9" s="23"/>
      <c r="M9" s="23">
        <f>SUM(M5:M8)</f>
        <v>0</v>
      </c>
      <c r="N9" s="23">
        <f>SUM(N5:N8)</f>
        <v>0</v>
      </c>
      <c r="O9" s="23"/>
      <c r="P9" s="23" t="e">
        <f>SUM(P5:P8)</f>
        <v>#DIV/0!</v>
      </c>
      <c r="Q9" s="23" t="e">
        <f>SUM(Q5:Q8)</f>
        <v>#DIV/0!</v>
      </c>
      <c r="R9" s="150" t="e">
        <f>SUM(R5:R8)</f>
        <v>#DIV/0!</v>
      </c>
      <c r="S9" s="23">
        <f>SUM(S5:S8)</f>
        <v>0</v>
      </c>
      <c r="U9" s="10"/>
      <c r="V9" s="10"/>
      <c r="W9" s="10"/>
      <c r="X9" s="17">
        <f t="shared" si="3"/>
        <v>0</v>
      </c>
    </row>
    <row r="10" spans="1:24" ht="30" customHeight="1" x14ac:dyDescent="0.25">
      <c r="C10" s="10"/>
      <c r="D10" s="147"/>
      <c r="E10" s="147"/>
      <c r="F10" s="148">
        <f t="shared" si="0"/>
        <v>0</v>
      </c>
      <c r="G10" s="147"/>
      <c r="H10" s="17" t="e">
        <f t="shared" si="1"/>
        <v>#DIV/0!</v>
      </c>
      <c r="U10" s="10"/>
      <c r="V10" s="10"/>
      <c r="W10" s="10"/>
      <c r="X10" s="17">
        <f t="shared" si="3"/>
        <v>0</v>
      </c>
    </row>
    <row r="11" spans="1:24" ht="44.25" customHeight="1" x14ac:dyDescent="0.25">
      <c r="C11" s="10"/>
      <c r="D11" s="147"/>
      <c r="E11" s="147"/>
      <c r="F11" s="148">
        <f t="shared" si="0"/>
        <v>0</v>
      </c>
      <c r="G11" s="147"/>
      <c r="H11" s="17" t="e">
        <f t="shared" si="1"/>
        <v>#DIV/0!</v>
      </c>
      <c r="J11" s="160" t="s">
        <v>349</v>
      </c>
      <c r="K11" s="161"/>
      <c r="U11" s="10"/>
      <c r="V11" s="10"/>
      <c r="W11" s="10"/>
      <c r="X11" s="17">
        <f t="shared" si="3"/>
        <v>0</v>
      </c>
    </row>
    <row r="12" spans="1:24" ht="30" customHeight="1" x14ac:dyDescent="0.25">
      <c r="C12" s="10"/>
      <c r="D12" s="147"/>
      <c r="E12" s="147"/>
      <c r="F12" s="148">
        <f t="shared" si="0"/>
        <v>0</v>
      </c>
      <c r="G12" s="147"/>
      <c r="H12" s="17" t="e">
        <f t="shared" si="1"/>
        <v>#DIV/0!</v>
      </c>
      <c r="J12" s="62" t="s">
        <v>233</v>
      </c>
      <c r="K12" s="62" t="s">
        <v>13</v>
      </c>
      <c r="U12" s="19"/>
      <c r="V12" s="19">
        <f>SUM(V5:V11)</f>
        <v>0</v>
      </c>
      <c r="W12" s="19"/>
      <c r="X12" s="19">
        <f>SUM(X5:X11)</f>
        <v>0</v>
      </c>
    </row>
    <row r="13" spans="1:24" ht="30" customHeight="1" x14ac:dyDescent="0.25">
      <c r="C13" s="10"/>
      <c r="D13" s="147"/>
      <c r="E13" s="147"/>
      <c r="F13" s="148">
        <f t="shared" si="0"/>
        <v>0</v>
      </c>
      <c r="G13" s="147"/>
      <c r="H13" s="17" t="e">
        <f t="shared" si="1"/>
        <v>#DIV/0!</v>
      </c>
      <c r="J13" s="61" t="s">
        <v>234</v>
      </c>
      <c r="K13" s="61">
        <v>1213</v>
      </c>
    </row>
    <row r="14" spans="1:24" ht="30" customHeight="1" x14ac:dyDescent="0.25">
      <c r="C14" s="22" t="s">
        <v>18</v>
      </c>
      <c r="D14" s="23"/>
      <c r="E14" s="23"/>
      <c r="F14" s="23">
        <f>SUM(F5:F13)</f>
        <v>0</v>
      </c>
      <c r="G14" s="23"/>
      <c r="H14" s="23" t="e">
        <f>SUM(H5:H13)</f>
        <v>#DIV/0!</v>
      </c>
      <c r="J14" s="102" t="s">
        <v>235</v>
      </c>
      <c r="K14" s="102">
        <v>338</v>
      </c>
      <c r="L14" s="93"/>
      <c r="M14" s="93"/>
      <c r="N14" s="93"/>
      <c r="O14" s="93"/>
      <c r="P14" s="93"/>
      <c r="Q14" s="93"/>
      <c r="R14" s="93"/>
    </row>
    <row r="15" spans="1:24" ht="30" customHeight="1" x14ac:dyDescent="0.25">
      <c r="C15" s="99"/>
      <c r="D15" s="116"/>
      <c r="E15" s="116"/>
      <c r="F15" s="116"/>
      <c r="G15" s="116"/>
      <c r="H15" s="116"/>
      <c r="J15" s="61" t="s">
        <v>236</v>
      </c>
      <c r="K15" s="61">
        <v>240</v>
      </c>
    </row>
    <row r="16" spans="1:24" ht="30" customHeight="1" x14ac:dyDescent="0.25">
      <c r="J16" s="61" t="s">
        <v>237</v>
      </c>
      <c r="K16" s="61">
        <v>224</v>
      </c>
    </row>
    <row r="17" spans="10:21" ht="26.25" customHeight="1" x14ac:dyDescent="0.25">
      <c r="J17" s="61" t="s">
        <v>238</v>
      </c>
      <c r="K17" s="61">
        <v>135</v>
      </c>
    </row>
    <row r="18" spans="10:21" ht="30" customHeight="1" x14ac:dyDescent="0.25">
      <c r="J18" s="61" t="s">
        <v>239</v>
      </c>
      <c r="K18" s="61">
        <v>119</v>
      </c>
    </row>
    <row r="19" spans="10:21" ht="30" customHeight="1" x14ac:dyDescent="0.25">
      <c r="J19" s="61" t="s">
        <v>240</v>
      </c>
      <c r="K19" s="61">
        <v>73</v>
      </c>
    </row>
    <row r="20" spans="10:21" ht="30" customHeight="1" x14ac:dyDescent="0.25">
      <c r="J20" s="61" t="s">
        <v>241</v>
      </c>
      <c r="K20" s="61">
        <v>60</v>
      </c>
    </row>
    <row r="21" spans="10:21" ht="30" customHeight="1" x14ac:dyDescent="0.25">
      <c r="J21" s="61" t="s">
        <v>8</v>
      </c>
      <c r="K21" s="61">
        <v>53</v>
      </c>
    </row>
    <row r="22" spans="10:21" ht="30" customHeight="1" x14ac:dyDescent="0.25">
      <c r="J22" s="61" t="s">
        <v>6</v>
      </c>
      <c r="K22" s="61">
        <v>50</v>
      </c>
    </row>
    <row r="23" spans="10:21" ht="30" customHeight="1" x14ac:dyDescent="0.25">
      <c r="J23" s="61" t="s">
        <v>242</v>
      </c>
      <c r="K23" s="61">
        <v>41</v>
      </c>
    </row>
    <row r="24" spans="10:21" ht="30" customHeight="1" x14ac:dyDescent="0.25">
      <c r="J24" s="62" t="s">
        <v>243</v>
      </c>
      <c r="K24" s="62">
        <v>231</v>
      </c>
    </row>
    <row r="25" spans="10:21" ht="30" customHeight="1" x14ac:dyDescent="0.25">
      <c r="J25" s="162" t="s">
        <v>244</v>
      </c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</row>
    <row r="26" spans="10:21" ht="13.5" customHeight="1" x14ac:dyDescent="0.25">
      <c r="J26" s="163" t="s">
        <v>325</v>
      </c>
      <c r="K26" s="163"/>
      <c r="L26" s="163"/>
      <c r="M26" s="163"/>
      <c r="N26" s="163"/>
      <c r="O26" s="64"/>
      <c r="P26" s="64"/>
      <c r="Q26" s="64"/>
      <c r="R26" s="64"/>
      <c r="S26" s="64"/>
      <c r="T26" s="64"/>
    </row>
    <row r="27" spans="10:21" ht="10.5" customHeight="1" x14ac:dyDescent="0.25">
      <c r="J27" s="163"/>
      <c r="K27" s="163"/>
      <c r="L27" s="163"/>
      <c r="M27" s="163"/>
      <c r="N27" s="163"/>
      <c r="O27" s="64"/>
      <c r="P27" s="64"/>
      <c r="Q27" s="64"/>
      <c r="R27" s="64"/>
      <c r="S27" s="64"/>
      <c r="T27" s="64"/>
    </row>
    <row r="28" spans="10:21" ht="30" customHeight="1" x14ac:dyDescent="0.25">
      <c r="J28" s="163"/>
      <c r="K28" s="163"/>
      <c r="L28" s="163"/>
      <c r="M28" s="163"/>
      <c r="N28" s="163"/>
      <c r="O28" s="64"/>
      <c r="P28" s="64"/>
      <c r="Q28" s="64"/>
      <c r="R28" s="64"/>
      <c r="S28" s="64"/>
      <c r="T28" s="64"/>
    </row>
    <row r="29" spans="10:21" ht="30" customHeight="1" x14ac:dyDescent="0.25">
      <c r="J29" s="163"/>
      <c r="K29" s="163"/>
      <c r="L29" s="163"/>
      <c r="M29" s="163"/>
      <c r="N29" s="163"/>
      <c r="O29" s="64"/>
      <c r="P29" s="64"/>
      <c r="Q29" s="64"/>
      <c r="R29" s="64"/>
      <c r="S29" s="64"/>
      <c r="T29" s="64"/>
    </row>
    <row r="30" spans="10:21" ht="30" customHeight="1" x14ac:dyDescent="0.25">
      <c r="J30" s="163"/>
      <c r="K30" s="163"/>
      <c r="L30" s="163"/>
      <c r="M30" s="163"/>
      <c r="N30" s="163"/>
    </row>
    <row r="31" spans="10:21" ht="30" customHeight="1" x14ac:dyDescent="0.25">
      <c r="J31" s="163"/>
      <c r="K31" s="163"/>
      <c r="L31" s="163"/>
      <c r="M31" s="163"/>
      <c r="N31" s="163"/>
    </row>
    <row r="32" spans="10:21" ht="30" customHeight="1" x14ac:dyDescent="0.25">
      <c r="J32" s="163"/>
      <c r="K32" s="163"/>
      <c r="L32" s="163"/>
      <c r="M32" s="163"/>
      <c r="N32" s="163"/>
    </row>
    <row r="33" spans="10:13" ht="30" customHeight="1" x14ac:dyDescent="0.25">
      <c r="J33" s="64"/>
      <c r="K33" s="64"/>
      <c r="L33" s="64"/>
      <c r="M33" s="64"/>
    </row>
    <row r="34" spans="10:13" ht="30" customHeight="1" x14ac:dyDescent="0.25"/>
    <row r="35" spans="10:13" ht="30" customHeight="1" x14ac:dyDescent="0.25"/>
    <row r="36" spans="10:13" ht="30" customHeight="1" x14ac:dyDescent="0.25"/>
    <row r="37" spans="10:13" ht="30" customHeight="1" x14ac:dyDescent="0.25"/>
    <row r="38" spans="10:13" ht="30" customHeight="1" x14ac:dyDescent="0.25"/>
    <row r="39" spans="10:13" ht="30" customHeight="1" x14ac:dyDescent="0.25"/>
    <row r="40" spans="10:13" ht="30" customHeight="1" x14ac:dyDescent="0.25"/>
    <row r="41" spans="10:13" ht="30" customHeight="1" x14ac:dyDescent="0.25"/>
    <row r="42" spans="10:13" ht="30" customHeight="1" x14ac:dyDescent="0.25"/>
    <row r="43" spans="10:13" ht="30" customHeight="1" x14ac:dyDescent="0.25"/>
    <row r="44" spans="10:13" ht="30" customHeight="1" x14ac:dyDescent="0.25"/>
    <row r="45" spans="10:13" ht="30" customHeight="1" x14ac:dyDescent="0.25"/>
    <row r="46" spans="10:13" ht="30" customHeight="1" x14ac:dyDescent="0.25"/>
    <row r="47" spans="10:13" ht="30" customHeight="1" x14ac:dyDescent="0.25"/>
    <row r="48" spans="10:13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</sheetData>
  <mergeCells count="4">
    <mergeCell ref="J11:K11"/>
    <mergeCell ref="J25:U25"/>
    <mergeCell ref="J26:N32"/>
    <mergeCell ref="S1:S2"/>
  </mergeCells>
  <pageMargins left="0.511811024" right="0.511811024" top="0.78740157499999996" bottom="0.78740157499999996" header="0.31496062000000002" footer="0.31496062000000002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09"/>
  <sheetViews>
    <sheetView showGridLines="0" topLeftCell="A10" zoomScale="85" zoomScaleNormal="85" workbookViewId="0">
      <selection activeCell="F17" sqref="F17"/>
    </sheetView>
  </sheetViews>
  <sheetFormatPr defaultRowHeight="15" customHeight="1" zeroHeight="1" x14ac:dyDescent="0.25"/>
  <cols>
    <col min="1" max="1" width="25.7109375" style="1" customWidth="1"/>
    <col min="2" max="2" width="3.85546875" customWidth="1"/>
    <col min="3" max="3" width="17.5703125" customWidth="1"/>
    <col min="4" max="4" width="18.7109375" customWidth="1"/>
    <col min="5" max="5" width="20" customWidth="1"/>
    <col min="6" max="6" width="22.7109375" customWidth="1"/>
    <col min="7" max="7" width="21.85546875" customWidth="1"/>
    <col min="8" max="8" width="20.42578125" customWidth="1"/>
    <col min="9" max="10" width="19.42578125" customWidth="1"/>
    <col min="11" max="11" width="17.140625" customWidth="1"/>
    <col min="12" max="12" width="18.42578125" customWidth="1"/>
    <col min="13" max="13" width="16.7109375" customWidth="1"/>
    <col min="14" max="14" width="15.7109375" customWidth="1"/>
    <col min="15" max="15" width="12" customWidth="1"/>
    <col min="16" max="18" width="12.7109375" customWidth="1"/>
    <col min="19" max="19" width="9.140625" customWidth="1"/>
    <col min="22" max="22" width="17.5703125" customWidth="1"/>
  </cols>
  <sheetData>
    <row r="1" spans="1:26" s="2" customFormat="1" ht="33.950000000000003" customHeight="1" x14ac:dyDescent="0.35">
      <c r="A1" s="1"/>
      <c r="C1" s="11" t="s">
        <v>360</v>
      </c>
    </row>
    <row r="2" spans="1:26" s="2" customFormat="1" ht="21.6" customHeight="1" x14ac:dyDescent="0.25">
      <c r="A2" s="1"/>
    </row>
    <row r="3" spans="1:26" ht="30" customHeight="1" x14ac:dyDescent="0.35">
      <c r="C3" s="12" t="s">
        <v>361</v>
      </c>
      <c r="M3" s="64"/>
      <c r="N3" s="64"/>
      <c r="O3" s="64"/>
      <c r="P3" s="64"/>
      <c r="Q3" s="64"/>
      <c r="R3" s="64"/>
      <c r="S3" s="64"/>
      <c r="T3" s="64"/>
    </row>
    <row r="4" spans="1:26" ht="30" customHeight="1" x14ac:dyDescent="0.35">
      <c r="C4" s="12"/>
      <c r="D4" s="56" t="s">
        <v>400</v>
      </c>
      <c r="E4" s="29"/>
      <c r="G4" s="56" t="s">
        <v>26</v>
      </c>
      <c r="H4" s="151"/>
      <c r="M4" s="64"/>
      <c r="N4" s="64"/>
      <c r="O4" s="64"/>
      <c r="P4" s="64"/>
      <c r="Q4" s="64"/>
      <c r="R4" s="64"/>
      <c r="S4" s="64"/>
      <c r="T4" s="64"/>
    </row>
    <row r="5" spans="1:26" ht="58.5" customHeight="1" x14ac:dyDescent="0.25">
      <c r="C5" s="15" t="s">
        <v>345</v>
      </c>
      <c r="D5" s="15" t="s">
        <v>19</v>
      </c>
      <c r="E5" s="15" t="s">
        <v>326</v>
      </c>
      <c r="F5" s="15" t="s">
        <v>228</v>
      </c>
      <c r="G5" s="15" t="s">
        <v>327</v>
      </c>
      <c r="H5" s="115" t="s">
        <v>328</v>
      </c>
      <c r="I5" s="15" t="s">
        <v>8</v>
      </c>
      <c r="J5" s="15" t="s">
        <v>20</v>
      </c>
      <c r="K5" s="15" t="s">
        <v>9</v>
      </c>
      <c r="L5" s="15" t="s">
        <v>21</v>
      </c>
      <c r="M5" s="15" t="s">
        <v>7</v>
      </c>
      <c r="N5" s="15" t="s">
        <v>22</v>
      </c>
      <c r="O5" s="15" t="s">
        <v>6</v>
      </c>
      <c r="P5" s="15" t="s">
        <v>23</v>
      </c>
      <c r="Q5" s="15" t="s">
        <v>154</v>
      </c>
      <c r="R5" s="15" t="s">
        <v>332</v>
      </c>
    </row>
    <row r="6" spans="1:26" ht="30" customHeight="1" x14ac:dyDescent="0.25">
      <c r="C6" s="10"/>
      <c r="D6" s="147"/>
      <c r="E6" s="148">
        <f t="shared" ref="E6:E14" si="0">D6*$E$4</f>
        <v>0</v>
      </c>
      <c r="F6" s="147"/>
      <c r="G6" s="148">
        <f t="shared" ref="G6:G14" si="1">F6*E6</f>
        <v>0</v>
      </c>
      <c r="H6" s="148">
        <f t="shared" ref="H6:H14" si="2">G6*$H$4</f>
        <v>0</v>
      </c>
      <c r="I6" s="147"/>
      <c r="J6" s="148">
        <f t="shared" ref="J6:J14" si="3">I6*$H$4</f>
        <v>0</v>
      </c>
      <c r="K6" s="147"/>
      <c r="L6" s="148">
        <f t="shared" ref="L6:L14" si="4">K6*$H$4</f>
        <v>0</v>
      </c>
      <c r="M6" s="147"/>
      <c r="N6" s="148">
        <f t="shared" ref="N6:N14" si="5">M6*$H$4</f>
        <v>0</v>
      </c>
      <c r="O6" s="147"/>
      <c r="P6" s="148">
        <f t="shared" ref="P6:R14" si="6">O6*$H$4</f>
        <v>0</v>
      </c>
      <c r="Q6" s="47"/>
      <c r="R6" s="148">
        <f t="shared" si="6"/>
        <v>0</v>
      </c>
    </row>
    <row r="7" spans="1:26" ht="30" customHeight="1" x14ac:dyDescent="0.25">
      <c r="C7" s="10"/>
      <c r="D7" s="147"/>
      <c r="E7" s="148">
        <f t="shared" si="0"/>
        <v>0</v>
      </c>
      <c r="F7" s="147"/>
      <c r="G7" s="148">
        <f t="shared" si="1"/>
        <v>0</v>
      </c>
      <c r="H7" s="148">
        <f t="shared" si="2"/>
        <v>0</v>
      </c>
      <c r="I7" s="147"/>
      <c r="J7" s="148">
        <f t="shared" si="3"/>
        <v>0</v>
      </c>
      <c r="K7" s="147"/>
      <c r="L7" s="148">
        <f t="shared" si="4"/>
        <v>0</v>
      </c>
      <c r="M7" s="147"/>
      <c r="N7" s="148">
        <f t="shared" si="5"/>
        <v>0</v>
      </c>
      <c r="O7" s="147"/>
      <c r="P7" s="148">
        <f t="shared" si="6"/>
        <v>0</v>
      </c>
      <c r="Q7" s="47"/>
      <c r="R7" s="148">
        <f t="shared" si="6"/>
        <v>0</v>
      </c>
      <c r="Y7" t="s">
        <v>261</v>
      </c>
      <c r="Z7" t="s">
        <v>262</v>
      </c>
    </row>
    <row r="8" spans="1:26" ht="30" customHeight="1" x14ac:dyDescent="0.25">
      <c r="C8" s="10"/>
      <c r="D8" s="147"/>
      <c r="E8" s="148">
        <f t="shared" si="0"/>
        <v>0</v>
      </c>
      <c r="F8" s="147"/>
      <c r="G8" s="148">
        <f t="shared" si="1"/>
        <v>0</v>
      </c>
      <c r="H8" s="148">
        <f t="shared" si="2"/>
        <v>0</v>
      </c>
      <c r="I8" s="147"/>
      <c r="J8" s="148">
        <f t="shared" si="3"/>
        <v>0</v>
      </c>
      <c r="K8" s="147"/>
      <c r="L8" s="148">
        <f t="shared" si="4"/>
        <v>0</v>
      </c>
      <c r="M8" s="147"/>
      <c r="N8" s="148">
        <f t="shared" si="5"/>
        <v>0</v>
      </c>
      <c r="O8" s="147"/>
      <c r="P8" s="148">
        <f t="shared" si="6"/>
        <v>0</v>
      </c>
      <c r="Q8" s="47"/>
      <c r="R8" s="148">
        <f t="shared" si="6"/>
        <v>0</v>
      </c>
    </row>
    <row r="9" spans="1:26" ht="30" customHeight="1" x14ac:dyDescent="0.25">
      <c r="C9" s="10"/>
      <c r="D9" s="147"/>
      <c r="E9" s="148">
        <f t="shared" si="0"/>
        <v>0</v>
      </c>
      <c r="F9" s="147"/>
      <c r="G9" s="148">
        <f t="shared" si="1"/>
        <v>0</v>
      </c>
      <c r="H9" s="148">
        <f t="shared" si="2"/>
        <v>0</v>
      </c>
      <c r="I9" s="147"/>
      <c r="J9" s="148">
        <f t="shared" si="3"/>
        <v>0</v>
      </c>
      <c r="K9" s="147"/>
      <c r="L9" s="148">
        <f t="shared" si="4"/>
        <v>0</v>
      </c>
      <c r="M9" s="147"/>
      <c r="N9" s="148">
        <f t="shared" si="5"/>
        <v>0</v>
      </c>
      <c r="O9" s="147"/>
      <c r="P9" s="148">
        <f t="shared" si="6"/>
        <v>0</v>
      </c>
      <c r="Q9" s="47"/>
      <c r="R9" s="148">
        <f t="shared" si="6"/>
        <v>0</v>
      </c>
    </row>
    <row r="10" spans="1:26" ht="30" customHeight="1" x14ac:dyDescent="0.25">
      <c r="C10" s="10"/>
      <c r="D10" s="147"/>
      <c r="E10" s="148">
        <f t="shared" si="0"/>
        <v>0</v>
      </c>
      <c r="F10" s="147"/>
      <c r="G10" s="148">
        <f t="shared" si="1"/>
        <v>0</v>
      </c>
      <c r="H10" s="148">
        <f t="shared" si="2"/>
        <v>0</v>
      </c>
      <c r="I10" s="147"/>
      <c r="J10" s="148">
        <f t="shared" si="3"/>
        <v>0</v>
      </c>
      <c r="K10" s="147"/>
      <c r="L10" s="148">
        <f t="shared" si="4"/>
        <v>0</v>
      </c>
      <c r="M10" s="147"/>
      <c r="N10" s="148">
        <f t="shared" si="5"/>
        <v>0</v>
      </c>
      <c r="O10" s="147"/>
      <c r="P10" s="148">
        <f t="shared" si="6"/>
        <v>0</v>
      </c>
      <c r="Q10" s="47"/>
      <c r="R10" s="148">
        <f t="shared" si="6"/>
        <v>0</v>
      </c>
    </row>
    <row r="11" spans="1:26" ht="30" customHeight="1" x14ac:dyDescent="0.25">
      <c r="C11" s="10"/>
      <c r="D11" s="147"/>
      <c r="E11" s="148">
        <f t="shared" si="0"/>
        <v>0</v>
      </c>
      <c r="F11" s="147"/>
      <c r="G11" s="148">
        <f t="shared" si="1"/>
        <v>0</v>
      </c>
      <c r="H11" s="148">
        <f t="shared" si="2"/>
        <v>0</v>
      </c>
      <c r="I11" s="147"/>
      <c r="J11" s="148">
        <f t="shared" si="3"/>
        <v>0</v>
      </c>
      <c r="K11" s="147"/>
      <c r="L11" s="148">
        <f t="shared" si="4"/>
        <v>0</v>
      </c>
      <c r="M11" s="147"/>
      <c r="N11" s="148">
        <f t="shared" si="5"/>
        <v>0</v>
      </c>
      <c r="O11" s="147"/>
      <c r="P11" s="148">
        <f t="shared" si="6"/>
        <v>0</v>
      </c>
      <c r="Q11" s="47"/>
      <c r="R11" s="148">
        <f t="shared" si="6"/>
        <v>0</v>
      </c>
    </row>
    <row r="12" spans="1:26" ht="30" customHeight="1" x14ac:dyDescent="0.25">
      <c r="C12" s="10"/>
      <c r="D12" s="147"/>
      <c r="E12" s="148">
        <f t="shared" si="0"/>
        <v>0</v>
      </c>
      <c r="F12" s="147"/>
      <c r="G12" s="148">
        <f t="shared" si="1"/>
        <v>0</v>
      </c>
      <c r="H12" s="148">
        <f t="shared" si="2"/>
        <v>0</v>
      </c>
      <c r="I12" s="147"/>
      <c r="J12" s="148">
        <f t="shared" si="3"/>
        <v>0</v>
      </c>
      <c r="K12" s="147"/>
      <c r="L12" s="148">
        <f t="shared" si="4"/>
        <v>0</v>
      </c>
      <c r="M12" s="147"/>
      <c r="N12" s="148">
        <f t="shared" si="5"/>
        <v>0</v>
      </c>
      <c r="O12" s="147"/>
      <c r="P12" s="148">
        <f t="shared" si="6"/>
        <v>0</v>
      </c>
      <c r="Q12" s="47"/>
      <c r="R12" s="148">
        <f t="shared" si="6"/>
        <v>0</v>
      </c>
    </row>
    <row r="13" spans="1:26" ht="30" customHeight="1" x14ac:dyDescent="0.25">
      <c r="C13" s="10"/>
      <c r="D13" s="147"/>
      <c r="E13" s="148">
        <f t="shared" si="0"/>
        <v>0</v>
      </c>
      <c r="F13" s="147"/>
      <c r="G13" s="148">
        <f t="shared" si="1"/>
        <v>0</v>
      </c>
      <c r="H13" s="148">
        <f t="shared" si="2"/>
        <v>0</v>
      </c>
      <c r="I13" s="147"/>
      <c r="J13" s="148">
        <f t="shared" si="3"/>
        <v>0</v>
      </c>
      <c r="K13" s="147"/>
      <c r="L13" s="148">
        <f t="shared" si="4"/>
        <v>0</v>
      </c>
      <c r="M13" s="147"/>
      <c r="N13" s="148">
        <f t="shared" si="5"/>
        <v>0</v>
      </c>
      <c r="O13" s="147"/>
      <c r="P13" s="148">
        <f t="shared" si="6"/>
        <v>0</v>
      </c>
      <c r="Q13" s="47"/>
      <c r="R13" s="148">
        <f t="shared" si="6"/>
        <v>0</v>
      </c>
    </row>
    <row r="14" spans="1:26" ht="30" customHeight="1" x14ac:dyDescent="0.25">
      <c r="C14" s="10"/>
      <c r="D14" s="147"/>
      <c r="E14" s="148">
        <f t="shared" si="0"/>
        <v>0</v>
      </c>
      <c r="F14" s="147"/>
      <c r="G14" s="148">
        <f t="shared" si="1"/>
        <v>0</v>
      </c>
      <c r="H14" s="148">
        <f t="shared" si="2"/>
        <v>0</v>
      </c>
      <c r="I14" s="147"/>
      <c r="J14" s="148">
        <f t="shared" si="3"/>
        <v>0</v>
      </c>
      <c r="K14" s="147"/>
      <c r="L14" s="148">
        <f t="shared" si="4"/>
        <v>0</v>
      </c>
      <c r="M14" s="147"/>
      <c r="N14" s="148">
        <f t="shared" si="5"/>
        <v>0</v>
      </c>
      <c r="O14" s="147"/>
      <c r="P14" s="148">
        <f t="shared" si="6"/>
        <v>0</v>
      </c>
      <c r="Q14" s="47"/>
      <c r="R14" s="148">
        <f t="shared" si="6"/>
        <v>0</v>
      </c>
    </row>
    <row r="15" spans="1:26" ht="30" customHeight="1" x14ac:dyDescent="0.25">
      <c r="C15" s="14" t="s">
        <v>18</v>
      </c>
      <c r="D15" s="152">
        <f>SUM(D6:D14)</f>
        <v>0</v>
      </c>
      <c r="E15" s="152">
        <f>SUM(E6:E14)</f>
        <v>0</v>
      </c>
      <c r="F15" s="19">
        <f t="shared" ref="F15:P15" si="7">SUM(F6:F14)</f>
        <v>0</v>
      </c>
      <c r="G15" s="19">
        <f t="shared" si="7"/>
        <v>0</v>
      </c>
      <c r="H15" s="19">
        <f t="shared" si="7"/>
        <v>0</v>
      </c>
      <c r="I15" s="19">
        <f t="shared" si="7"/>
        <v>0</v>
      </c>
      <c r="J15" s="19">
        <f t="shared" si="7"/>
        <v>0</v>
      </c>
      <c r="K15" s="19">
        <f t="shared" si="7"/>
        <v>0</v>
      </c>
      <c r="L15" s="19">
        <f t="shared" si="7"/>
        <v>0</v>
      </c>
      <c r="M15" s="19">
        <f t="shared" si="7"/>
        <v>0</v>
      </c>
      <c r="N15" s="117">
        <f t="shared" si="7"/>
        <v>0</v>
      </c>
      <c r="O15" s="117">
        <f t="shared" si="7"/>
        <v>0</v>
      </c>
      <c r="P15" s="117">
        <f t="shared" si="7"/>
        <v>0</v>
      </c>
      <c r="Q15" s="19"/>
      <c r="R15" s="117">
        <f t="shared" ref="R15" si="8">SUM(R6:R14)</f>
        <v>0</v>
      </c>
    </row>
    <row r="16" spans="1:26" ht="30" customHeight="1" x14ac:dyDescent="0.25">
      <c r="P16" s="165" t="s">
        <v>329</v>
      </c>
      <c r="Q16" s="165">
        <f>J15+L15+N15+P15</f>
        <v>0</v>
      </c>
      <c r="R16" s="126">
        <f>J15+L15+N15+P15+R15</f>
        <v>0</v>
      </c>
    </row>
    <row r="17" spans="2:53" s="1" customFormat="1" ht="30" customHeight="1" x14ac:dyDescent="0.25"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</row>
    <row r="18" spans="2:53" s="1" customFormat="1" ht="30" customHeight="1" x14ac:dyDescent="0.25"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2:53" s="1" customFormat="1" ht="30" customHeight="1" x14ac:dyDescent="0.25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2:53" s="1" customFormat="1" ht="30" customHeight="1" x14ac:dyDescent="0.25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</row>
    <row r="21" spans="2:53" s="1" customFormat="1" ht="30" customHeight="1" x14ac:dyDescent="0.25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</row>
    <row r="22" spans="2:53" s="1" customFormat="1" ht="30" customHeight="1" x14ac:dyDescent="0.25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</row>
    <row r="23" spans="2:53" s="1" customFormat="1" ht="30" customHeight="1" x14ac:dyDescent="0.25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</row>
    <row r="24" spans="2:53" s="1" customFormat="1" ht="30" customHeight="1" x14ac:dyDescent="0.2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</row>
    <row r="25" spans="2:53" s="1" customFormat="1" ht="30" customHeight="1" x14ac:dyDescent="0.2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</row>
    <row r="26" spans="2:53" s="1" customFormat="1" ht="30" customHeight="1" x14ac:dyDescent="0.25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</row>
    <row r="27" spans="2:53" s="1" customFormat="1" ht="30" customHeight="1" x14ac:dyDescent="0.25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</row>
    <row r="28" spans="2:53" s="1" customFormat="1" ht="30" customHeight="1" x14ac:dyDescent="0.25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</row>
    <row r="29" spans="2:53" s="1" customFormat="1" ht="30" customHeight="1" x14ac:dyDescent="0.25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</row>
    <row r="30" spans="2:53" s="1" customFormat="1" ht="30" customHeight="1" x14ac:dyDescent="0.25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</row>
    <row r="31" spans="2:53" s="1" customFormat="1" ht="30" customHeight="1" x14ac:dyDescent="0.25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</row>
    <row r="32" spans="2:53" s="1" customFormat="1" ht="30" customHeight="1" x14ac:dyDescent="0.25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</row>
    <row r="33" spans="2:53" s="1" customFormat="1" ht="30" customHeight="1" x14ac:dyDescent="0.25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</row>
    <row r="34" spans="2:53" s="1" customFormat="1" ht="30" customHeight="1" x14ac:dyDescent="0.25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</row>
    <row r="35" spans="2:53" s="1" customFormat="1" ht="30" customHeight="1" x14ac:dyDescent="0.25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</row>
    <row r="36" spans="2:53" s="1" customFormat="1" ht="30" customHeight="1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</row>
    <row r="37" spans="2:53" s="1" customFormat="1" ht="30" customHeight="1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</row>
    <row r="38" spans="2:53" s="1" customFormat="1" ht="30" customHeight="1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</row>
    <row r="39" spans="2:53" s="1" customFormat="1" ht="30" customHeight="1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</row>
    <row r="40" spans="2:53" s="1" customFormat="1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</row>
    <row r="41" spans="2:53" s="1" customFormat="1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</row>
    <row r="42" spans="2:53" s="1" customFormat="1" x14ac:dyDescent="0.25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</row>
    <row r="43" spans="2:53" ht="15" customHeight="1" x14ac:dyDescent="0.25"/>
    <row r="44" spans="2:53" ht="15" customHeight="1" x14ac:dyDescent="0.25"/>
    <row r="45" spans="2:53" ht="15" customHeight="1" x14ac:dyDescent="0.25"/>
    <row r="46" spans="2:53" ht="15" customHeight="1" x14ac:dyDescent="0.25"/>
    <row r="47" spans="2:53" ht="15" customHeight="1" x14ac:dyDescent="0.25"/>
    <row r="48" spans="2:53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</sheetData>
  <mergeCells count="1">
    <mergeCell ref="P16:Q16"/>
  </mergeCells>
  <pageMargins left="0.511811024" right="0.511811024" top="0.78740157499999996" bottom="0.78740157499999996" header="0.31496062000000002" footer="0.31496062000000002"/>
  <pageSetup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2"/>
  <sheetViews>
    <sheetView showGridLines="0" zoomScaleNormal="100" workbookViewId="0">
      <selection activeCell="H7" sqref="H7"/>
    </sheetView>
  </sheetViews>
  <sheetFormatPr defaultRowHeight="15" customHeight="1" zeroHeight="1" x14ac:dyDescent="0.25"/>
  <cols>
    <col min="1" max="1" width="25.7109375" style="1" customWidth="1"/>
    <col min="2" max="2" width="3.85546875" customWidth="1"/>
    <col min="3" max="3" width="17.5703125" customWidth="1"/>
    <col min="4" max="4" width="18.7109375" customWidth="1"/>
    <col min="5" max="5" width="20" customWidth="1"/>
    <col min="6" max="6" width="22.7109375" customWidth="1"/>
    <col min="7" max="7" width="21.85546875" customWidth="1"/>
    <col min="8" max="8" width="18.28515625" customWidth="1"/>
    <col min="9" max="10" width="19.42578125" customWidth="1"/>
    <col min="11" max="11" width="17.140625" customWidth="1"/>
    <col min="12" max="12" width="18.42578125" customWidth="1"/>
    <col min="13" max="13" width="16.7109375" customWidth="1"/>
    <col min="14" max="14" width="15.7109375" customWidth="1"/>
    <col min="15" max="15" width="12" customWidth="1"/>
    <col min="16" max="18" width="12.7109375" customWidth="1"/>
    <col min="19" max="19" width="9.140625" customWidth="1"/>
    <col min="22" max="22" width="17.5703125" customWidth="1"/>
  </cols>
  <sheetData>
    <row r="1" spans="1:26" s="2" customFormat="1" ht="33.950000000000003" customHeight="1" x14ac:dyDescent="0.35">
      <c r="A1" s="1"/>
      <c r="C1" s="11" t="s">
        <v>362</v>
      </c>
    </row>
    <row r="2" spans="1:26" s="2" customFormat="1" ht="21.6" customHeight="1" x14ac:dyDescent="0.25">
      <c r="A2" s="1"/>
    </row>
    <row r="3" spans="1:26" ht="30" customHeight="1" x14ac:dyDescent="0.35">
      <c r="C3" s="12" t="s">
        <v>363</v>
      </c>
    </row>
    <row r="4" spans="1:26" ht="30" customHeight="1" x14ac:dyDescent="0.25">
      <c r="C4" s="15" t="s">
        <v>40</v>
      </c>
      <c r="D4" s="15" t="s">
        <v>41</v>
      </c>
      <c r="E4" s="15" t="s">
        <v>324</v>
      </c>
      <c r="F4" s="15" t="s">
        <v>42</v>
      </c>
      <c r="G4" s="115" t="s">
        <v>330</v>
      </c>
    </row>
    <row r="5" spans="1:26" ht="30" customHeight="1" x14ac:dyDescent="0.25">
      <c r="C5" s="13"/>
      <c r="D5" s="147"/>
      <c r="E5" s="47"/>
      <c r="F5" s="153" t="e">
        <f>E5/D5</f>
        <v>#DIV/0!</v>
      </c>
      <c r="G5" s="153" t="e">
        <f>250/E5</f>
        <v>#DIV/0!</v>
      </c>
    </row>
    <row r="6" spans="1:26" ht="30" customHeight="1" x14ac:dyDescent="0.25">
      <c r="C6" s="13"/>
      <c r="D6" s="149"/>
      <c r="E6" s="47"/>
      <c r="F6" s="153" t="e">
        <f t="shared" ref="F6:F11" si="0">E6/D6</f>
        <v>#DIV/0!</v>
      </c>
      <c r="G6" s="153" t="e">
        <f>250/E6</f>
        <v>#DIV/0!</v>
      </c>
    </row>
    <row r="7" spans="1:26" ht="30" customHeight="1" x14ac:dyDescent="0.25">
      <c r="C7" s="13"/>
      <c r="D7" s="149"/>
      <c r="E7" s="47"/>
      <c r="F7" s="153" t="e">
        <f t="shared" ref="F7:F9" si="1">E7/D7</f>
        <v>#DIV/0!</v>
      </c>
      <c r="G7" s="153" t="e">
        <f t="shared" ref="G7:G9" si="2">250/E7</f>
        <v>#DIV/0!</v>
      </c>
    </row>
    <row r="8" spans="1:26" ht="30" customHeight="1" x14ac:dyDescent="0.25">
      <c r="C8" s="13"/>
      <c r="D8" s="149"/>
      <c r="E8" s="47"/>
      <c r="F8" s="153" t="e">
        <f t="shared" si="1"/>
        <v>#DIV/0!</v>
      </c>
      <c r="G8" s="153" t="e">
        <f t="shared" si="2"/>
        <v>#DIV/0!</v>
      </c>
    </row>
    <row r="9" spans="1:26" ht="30" customHeight="1" x14ac:dyDescent="0.25">
      <c r="C9" s="13"/>
      <c r="D9" s="149"/>
      <c r="E9" s="47"/>
      <c r="F9" s="153" t="e">
        <f t="shared" si="1"/>
        <v>#DIV/0!</v>
      </c>
      <c r="G9" s="153" t="e">
        <f t="shared" si="2"/>
        <v>#DIV/0!</v>
      </c>
    </row>
    <row r="10" spans="1:26" ht="30" customHeight="1" x14ac:dyDescent="0.25">
      <c r="C10" s="13"/>
      <c r="D10" s="149"/>
      <c r="E10" s="47"/>
      <c r="F10" s="153" t="e">
        <f t="shared" si="0"/>
        <v>#DIV/0!</v>
      </c>
      <c r="G10" s="153" t="e">
        <f>250/E10</f>
        <v>#DIV/0!</v>
      </c>
    </row>
    <row r="11" spans="1:26" ht="30" customHeight="1" x14ac:dyDescent="0.25">
      <c r="C11" s="13"/>
      <c r="D11" s="149"/>
      <c r="E11" s="47"/>
      <c r="F11" s="153" t="e">
        <f t="shared" si="0"/>
        <v>#DIV/0!</v>
      </c>
      <c r="G11" s="153" t="e">
        <f>250/E11</f>
        <v>#DIV/0!</v>
      </c>
    </row>
    <row r="12" spans="1:26" ht="30" customHeight="1" x14ac:dyDescent="0.25">
      <c r="C12" s="14" t="s">
        <v>18</v>
      </c>
      <c r="D12" s="19">
        <f>SUM(D5:D11)</f>
        <v>0</v>
      </c>
      <c r="E12" s="19"/>
      <c r="F12" s="19" t="e">
        <f>SUM(F5:F11)</f>
        <v>#DIV/0!</v>
      </c>
      <c r="G12" s="19" t="e">
        <f>SUM(G5:G11)</f>
        <v>#DIV/0!</v>
      </c>
      <c r="H12" t="s">
        <v>331</v>
      </c>
    </row>
    <row r="13" spans="1:26" ht="30" customHeight="1" x14ac:dyDescent="0.25">
      <c r="C13" s="99"/>
      <c r="D13" s="116"/>
      <c r="E13" s="116"/>
      <c r="F13" s="116"/>
      <c r="G13" s="116"/>
    </row>
    <row r="14" spans="1:26" ht="30" customHeight="1" x14ac:dyDescent="0.25"/>
    <row r="15" spans="1:26" ht="30" customHeight="1" x14ac:dyDescent="0.25"/>
    <row r="16" spans="1:26" s="1" customFormat="1" ht="30" customHeight="1" x14ac:dyDescent="0.25"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2:26" s="1" customFormat="1" ht="30" customHeight="1" x14ac:dyDescent="0.25"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2:26" s="1" customFormat="1" ht="30" customHeight="1" x14ac:dyDescent="0.25"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2:26" s="1" customFormat="1" ht="30" customHeight="1" x14ac:dyDescent="0.25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2:26" s="1" customFormat="1" ht="30" customHeight="1" x14ac:dyDescent="0.25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2:26" s="1" customFormat="1" ht="30" customHeight="1" x14ac:dyDescent="0.25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2:26" s="1" customFormat="1" ht="30" customHeight="1" x14ac:dyDescent="0.25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2:26" s="1" customFormat="1" ht="30" customHeight="1" x14ac:dyDescent="0.25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2:26" s="1" customFormat="1" ht="30" customHeight="1" x14ac:dyDescent="0.2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2:26" s="1" customFormat="1" ht="30" customHeight="1" x14ac:dyDescent="0.2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2:26" s="1" customFormat="1" ht="30" customHeight="1" x14ac:dyDescent="0.25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2:26" s="1" customFormat="1" ht="30" customHeight="1" x14ac:dyDescent="0.25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2:26" s="1" customFormat="1" ht="30" customHeight="1" x14ac:dyDescent="0.25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2:26" s="1" customFormat="1" ht="30" customHeight="1" x14ac:dyDescent="0.25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2:26" s="1" customFormat="1" ht="30" customHeight="1" x14ac:dyDescent="0.25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2:26" s="1" customFormat="1" ht="30" customHeight="1" x14ac:dyDescent="0.25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2:26" s="1" customFormat="1" ht="30" customHeight="1" x14ac:dyDescent="0.25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2:26" s="1" customFormat="1" ht="30" customHeight="1" x14ac:dyDescent="0.25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2:26" s="1" customFormat="1" ht="30" customHeight="1" x14ac:dyDescent="0.25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2:26" s="1" customFormat="1" ht="30" customHeight="1" x14ac:dyDescent="0.25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2:26" s="1" customFormat="1" ht="30" customHeight="1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2:26" s="1" customFormat="1" ht="30" customHeight="1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2:26" s="1" customFormat="1" ht="30" customHeight="1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2:26" s="1" customFormat="1" ht="30" customHeight="1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2:26" s="1" customFormat="1" ht="30" customHeight="1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2:26" s="1" customFormat="1" ht="30" customHeight="1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2:26" s="1" customFormat="1" x14ac:dyDescent="0.25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2:26" s="1" customFormat="1" x14ac:dyDescent="0.25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2:26" s="1" customFormat="1" x14ac:dyDescent="0.25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2:26" ht="15" customHeight="1" x14ac:dyDescent="0.25"/>
    <row r="46" spans="2:26" ht="15" customHeight="1" x14ac:dyDescent="0.25"/>
    <row r="47" spans="2:26" ht="15" customHeight="1" x14ac:dyDescent="0.25"/>
    <row r="48" spans="2:26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</sheetData>
  <pageMargins left="0.511811024" right="0.511811024" top="0.78740157499999996" bottom="0.78740157499999996" header="0.31496062000000002" footer="0.31496062000000002"/>
  <pageSetup orientation="portrait" horizontalDpi="200" verticalDpi="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9"/>
  <sheetViews>
    <sheetView showGridLines="0" zoomScale="85" zoomScaleNormal="85" workbookViewId="0">
      <selection activeCell="E5" sqref="E5:F24"/>
    </sheetView>
  </sheetViews>
  <sheetFormatPr defaultRowHeight="15" customHeight="1" zeroHeight="1" x14ac:dyDescent="0.25"/>
  <cols>
    <col min="1" max="1" width="25.7109375" style="1" customWidth="1"/>
    <col min="2" max="2" width="3.85546875" customWidth="1"/>
    <col min="3" max="3" width="17.5703125" customWidth="1"/>
    <col min="4" max="4" width="18.7109375" customWidth="1"/>
    <col min="5" max="5" width="20" customWidth="1"/>
    <col min="6" max="6" width="22.7109375" customWidth="1"/>
    <col min="7" max="7" width="21.85546875" customWidth="1"/>
    <col min="8" max="8" width="18.28515625" customWidth="1"/>
    <col min="9" max="9" width="19.42578125" customWidth="1"/>
    <col min="10" max="10" width="8.5703125" customWidth="1"/>
    <col min="11" max="11" width="17.140625" customWidth="1"/>
    <col min="12" max="12" width="18.42578125" customWidth="1"/>
    <col min="13" max="13" width="16.7109375" customWidth="1"/>
    <col min="14" max="14" width="15.7109375" customWidth="1"/>
    <col min="15" max="15" width="12" customWidth="1"/>
    <col min="16" max="18" width="12.7109375" customWidth="1"/>
    <col min="19" max="19" width="9.140625" customWidth="1"/>
    <col min="22" max="22" width="17.5703125" customWidth="1"/>
  </cols>
  <sheetData>
    <row r="1" spans="1:18" s="2" customFormat="1" ht="33.950000000000003" customHeight="1" x14ac:dyDescent="0.35">
      <c r="A1" s="1"/>
      <c r="C1" s="11" t="s">
        <v>364</v>
      </c>
    </row>
    <row r="2" spans="1:18" s="2" customFormat="1" ht="21.6" customHeight="1" x14ac:dyDescent="0.25">
      <c r="A2" s="1"/>
    </row>
    <row r="3" spans="1:18" ht="30" customHeight="1" x14ac:dyDescent="0.35">
      <c r="C3" s="12" t="s">
        <v>365</v>
      </c>
    </row>
    <row r="4" spans="1:18" ht="30" customHeight="1" x14ac:dyDescent="0.25">
      <c r="C4" s="15" t="s">
        <v>35</v>
      </c>
      <c r="D4" s="15" t="s">
        <v>36</v>
      </c>
      <c r="E4" s="115" t="s">
        <v>37</v>
      </c>
      <c r="F4" s="15" t="s">
        <v>348</v>
      </c>
      <c r="G4" s="15" t="s">
        <v>113</v>
      </c>
      <c r="H4" s="15" t="s">
        <v>38</v>
      </c>
      <c r="I4" s="15" t="s">
        <v>296</v>
      </c>
      <c r="J4" s="110"/>
      <c r="K4" s="160" t="s">
        <v>349</v>
      </c>
      <c r="L4" s="161"/>
    </row>
    <row r="5" spans="1:18" ht="30" customHeight="1" x14ac:dyDescent="0.25">
      <c r="C5" s="166"/>
      <c r="D5" s="13"/>
      <c r="E5" s="149"/>
      <c r="F5" s="154"/>
      <c r="G5" s="166"/>
      <c r="H5" s="166"/>
      <c r="I5" s="166"/>
      <c r="K5" s="62" t="s">
        <v>233</v>
      </c>
      <c r="L5" s="62" t="s">
        <v>13</v>
      </c>
    </row>
    <row r="6" spans="1:18" ht="30" customHeight="1" x14ac:dyDescent="0.25">
      <c r="C6" s="167"/>
      <c r="D6" s="13"/>
      <c r="E6" s="149"/>
      <c r="F6" s="154"/>
      <c r="G6" s="167"/>
      <c r="H6" s="167"/>
      <c r="I6" s="167"/>
      <c r="K6" s="61" t="s">
        <v>234</v>
      </c>
      <c r="L6" s="61">
        <v>1213</v>
      </c>
    </row>
    <row r="7" spans="1:18" ht="30" customHeight="1" x14ac:dyDescent="0.25">
      <c r="C7" s="167"/>
      <c r="D7" s="13"/>
      <c r="E7" s="149"/>
      <c r="F7" s="154"/>
      <c r="G7" s="167"/>
      <c r="H7" s="167"/>
      <c r="I7" s="167"/>
      <c r="K7" s="102" t="s">
        <v>235</v>
      </c>
      <c r="L7" s="102">
        <v>338</v>
      </c>
      <c r="M7" s="93"/>
      <c r="N7" s="93"/>
      <c r="O7" s="93"/>
      <c r="P7" s="93"/>
      <c r="Q7" s="93"/>
      <c r="R7" s="93"/>
    </row>
    <row r="8" spans="1:18" ht="30" customHeight="1" x14ac:dyDescent="0.25">
      <c r="C8" s="167"/>
      <c r="D8" s="13"/>
      <c r="E8" s="149"/>
      <c r="F8" s="154"/>
      <c r="G8" s="167"/>
      <c r="H8" s="167"/>
      <c r="I8" s="167"/>
      <c r="K8" s="61" t="s">
        <v>236</v>
      </c>
      <c r="L8" s="61">
        <v>240</v>
      </c>
    </row>
    <row r="9" spans="1:18" ht="30" customHeight="1" x14ac:dyDescent="0.25">
      <c r="C9" s="168"/>
      <c r="D9" s="13"/>
      <c r="E9" s="149"/>
      <c r="F9" s="154"/>
      <c r="G9" s="168"/>
      <c r="H9" s="168"/>
      <c r="I9" s="168"/>
      <c r="K9" s="61" t="s">
        <v>237</v>
      </c>
      <c r="L9" s="61">
        <v>224</v>
      </c>
    </row>
    <row r="10" spans="1:18" ht="30" customHeight="1" x14ac:dyDescent="0.25">
      <c r="C10" s="166"/>
      <c r="D10" s="13"/>
      <c r="E10" s="149"/>
      <c r="F10" s="154"/>
      <c r="G10" s="166"/>
      <c r="H10" s="166"/>
      <c r="I10" s="166"/>
      <c r="K10" s="61" t="s">
        <v>238</v>
      </c>
      <c r="L10" s="61">
        <v>135</v>
      </c>
    </row>
    <row r="11" spans="1:18" ht="30" customHeight="1" x14ac:dyDescent="0.25">
      <c r="C11" s="167"/>
      <c r="D11" s="13"/>
      <c r="E11" s="149"/>
      <c r="F11" s="154"/>
      <c r="G11" s="167"/>
      <c r="H11" s="167"/>
      <c r="I11" s="167"/>
      <c r="K11" s="61" t="s">
        <v>239</v>
      </c>
      <c r="L11" s="61">
        <v>119</v>
      </c>
    </row>
    <row r="12" spans="1:18" ht="30" customHeight="1" x14ac:dyDescent="0.25">
      <c r="C12" s="167"/>
      <c r="D12" s="13"/>
      <c r="E12" s="149"/>
      <c r="F12" s="154"/>
      <c r="G12" s="167"/>
      <c r="H12" s="167"/>
      <c r="I12" s="167"/>
      <c r="K12" s="61" t="s">
        <v>240</v>
      </c>
      <c r="L12" s="61">
        <v>73</v>
      </c>
    </row>
    <row r="13" spans="1:18" ht="30" customHeight="1" x14ac:dyDescent="0.25">
      <c r="C13" s="167"/>
      <c r="D13" s="13"/>
      <c r="E13" s="149"/>
      <c r="F13" s="154"/>
      <c r="G13" s="167"/>
      <c r="H13" s="167"/>
      <c r="I13" s="167"/>
      <c r="K13" s="61" t="s">
        <v>241</v>
      </c>
      <c r="L13" s="61">
        <v>60</v>
      </c>
    </row>
    <row r="14" spans="1:18" ht="30" customHeight="1" x14ac:dyDescent="0.25">
      <c r="C14" s="168"/>
      <c r="D14" s="13"/>
      <c r="E14" s="149"/>
      <c r="F14" s="154"/>
      <c r="G14" s="168"/>
      <c r="H14" s="168"/>
      <c r="I14" s="168"/>
      <c r="K14" s="61" t="s">
        <v>8</v>
      </c>
      <c r="L14" s="61">
        <v>53</v>
      </c>
    </row>
    <row r="15" spans="1:18" ht="30" customHeight="1" x14ac:dyDescent="0.25">
      <c r="C15" s="166"/>
      <c r="D15" s="13"/>
      <c r="E15" s="149"/>
      <c r="F15" s="154"/>
      <c r="G15" s="166"/>
      <c r="H15" s="166"/>
      <c r="I15" s="166"/>
      <c r="K15" s="61" t="s">
        <v>6</v>
      </c>
      <c r="L15" s="61">
        <v>50</v>
      </c>
    </row>
    <row r="16" spans="1:18" ht="30" customHeight="1" x14ac:dyDescent="0.25">
      <c r="C16" s="167"/>
      <c r="D16" s="13"/>
      <c r="E16" s="149"/>
      <c r="F16" s="154"/>
      <c r="G16" s="167"/>
      <c r="H16" s="167"/>
      <c r="I16" s="167"/>
      <c r="K16" s="61" t="s">
        <v>242</v>
      </c>
      <c r="L16" s="61">
        <v>41</v>
      </c>
    </row>
    <row r="17" spans="2:26" ht="30" customHeight="1" x14ac:dyDescent="0.25">
      <c r="C17" s="167"/>
      <c r="D17" s="13"/>
      <c r="E17" s="149"/>
      <c r="F17" s="154"/>
      <c r="G17" s="167"/>
      <c r="H17" s="167"/>
      <c r="I17" s="167"/>
      <c r="K17" s="62" t="s">
        <v>243</v>
      </c>
      <c r="L17" s="62">
        <v>231</v>
      </c>
    </row>
    <row r="18" spans="2:26" ht="30" customHeight="1" x14ac:dyDescent="0.25">
      <c r="C18" s="167"/>
      <c r="D18" s="13"/>
      <c r="E18" s="149"/>
      <c r="F18" s="154"/>
      <c r="G18" s="167"/>
      <c r="H18" s="167"/>
      <c r="I18" s="167"/>
      <c r="K18" s="162" t="s">
        <v>244</v>
      </c>
      <c r="L18" s="162"/>
      <c r="M18" s="162"/>
      <c r="N18" s="162"/>
      <c r="O18" s="162"/>
      <c r="P18" s="162"/>
      <c r="Q18" s="162"/>
      <c r="R18" s="162"/>
      <c r="S18" s="162"/>
      <c r="T18" s="162"/>
      <c r="U18" s="162"/>
    </row>
    <row r="19" spans="2:26" ht="30" customHeight="1" x14ac:dyDescent="0.25">
      <c r="C19" s="168"/>
      <c r="D19" s="13"/>
      <c r="E19" s="149"/>
      <c r="F19" s="154"/>
      <c r="G19" s="168"/>
      <c r="H19" s="168"/>
      <c r="I19" s="168"/>
      <c r="K19" s="163" t="s">
        <v>325</v>
      </c>
      <c r="L19" s="163"/>
      <c r="M19" s="163"/>
      <c r="N19" s="163"/>
      <c r="O19" s="163"/>
      <c r="P19" s="163"/>
      <c r="Q19" s="163"/>
      <c r="R19" s="163"/>
      <c r="S19" s="163"/>
      <c r="T19" s="163"/>
    </row>
    <row r="20" spans="2:26" ht="30" customHeight="1" x14ac:dyDescent="0.25">
      <c r="C20" s="166"/>
      <c r="D20" s="13"/>
      <c r="E20" s="149"/>
      <c r="F20" s="154"/>
      <c r="G20" s="166"/>
      <c r="H20" s="166"/>
      <c r="I20" s="166"/>
      <c r="K20" s="163"/>
      <c r="L20" s="163"/>
      <c r="M20" s="163"/>
      <c r="N20" s="163"/>
      <c r="O20" s="163"/>
      <c r="P20" s="163"/>
      <c r="Q20" s="163"/>
      <c r="R20" s="163"/>
      <c r="S20" s="163"/>
      <c r="T20" s="163"/>
    </row>
    <row r="21" spans="2:26" ht="30" customHeight="1" x14ac:dyDescent="0.25">
      <c r="C21" s="167"/>
      <c r="D21" s="13"/>
      <c r="E21" s="149"/>
      <c r="F21" s="154"/>
      <c r="G21" s="167"/>
      <c r="H21" s="167"/>
      <c r="I21" s="167"/>
      <c r="K21" s="163"/>
      <c r="L21" s="163"/>
      <c r="M21" s="163"/>
      <c r="N21" s="163"/>
      <c r="O21" s="163"/>
      <c r="P21" s="163"/>
      <c r="Q21" s="163"/>
      <c r="R21" s="163"/>
      <c r="S21" s="163"/>
      <c r="T21" s="163"/>
    </row>
    <row r="22" spans="2:26" ht="30" customHeight="1" x14ac:dyDescent="0.25">
      <c r="C22" s="167"/>
      <c r="D22" s="13"/>
      <c r="E22" s="149"/>
      <c r="F22" s="154"/>
      <c r="G22" s="167"/>
      <c r="H22" s="167"/>
      <c r="I22" s="167"/>
      <c r="K22" s="163"/>
      <c r="L22" s="163"/>
      <c r="M22" s="163"/>
      <c r="N22" s="163"/>
      <c r="O22" s="163"/>
      <c r="P22" s="163"/>
      <c r="Q22" s="163"/>
      <c r="R22" s="163"/>
      <c r="S22" s="163"/>
      <c r="T22" s="163"/>
    </row>
    <row r="23" spans="2:26" ht="30" customHeight="1" x14ac:dyDescent="0.25">
      <c r="C23" s="167"/>
      <c r="D23" s="13"/>
      <c r="E23" s="149"/>
      <c r="F23" s="154"/>
      <c r="G23" s="167"/>
      <c r="H23" s="167"/>
      <c r="I23" s="167"/>
    </row>
    <row r="24" spans="2:26" ht="30" customHeight="1" x14ac:dyDescent="0.25">
      <c r="C24" s="168"/>
      <c r="D24" s="13"/>
      <c r="E24" s="149"/>
      <c r="F24" s="154"/>
      <c r="G24" s="168"/>
      <c r="H24" s="168"/>
      <c r="I24" s="168"/>
    </row>
    <row r="25" spans="2:26" ht="30" customHeight="1" x14ac:dyDescent="0.25">
      <c r="C25" s="14" t="s">
        <v>18</v>
      </c>
      <c r="D25" s="19">
        <f>SUM(D5:D24)</f>
        <v>0</v>
      </c>
      <c r="E25" s="19">
        <f t="shared" ref="E25:I25" si="0">SUM(E5:E24)</f>
        <v>0</v>
      </c>
      <c r="F25" s="19">
        <f t="shared" si="0"/>
        <v>0</v>
      </c>
      <c r="G25" s="19">
        <f t="shared" si="0"/>
        <v>0</v>
      </c>
      <c r="H25" s="19">
        <f t="shared" si="0"/>
        <v>0</v>
      </c>
      <c r="I25" s="19">
        <f t="shared" si="0"/>
        <v>0</v>
      </c>
    </row>
    <row r="26" spans="2:26" s="1" customFormat="1" ht="30" customHeight="1" x14ac:dyDescent="0.25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2:26" s="1" customFormat="1" ht="30" customHeight="1" x14ac:dyDescent="0.25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2:26" s="1" customFormat="1" ht="30" customHeight="1" x14ac:dyDescent="0.25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2:26" s="1" customFormat="1" ht="30" customHeight="1" x14ac:dyDescent="0.25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2:26" s="1" customFormat="1" ht="30" customHeight="1" x14ac:dyDescent="0.25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2:26" s="1" customFormat="1" ht="30" customHeight="1" x14ac:dyDescent="0.25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2:26" s="1" customFormat="1" ht="30" customHeight="1" x14ac:dyDescent="0.25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2:26" s="1" customFormat="1" ht="30" customHeight="1" x14ac:dyDescent="0.25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2:26" s="1" customFormat="1" ht="30" customHeight="1" x14ac:dyDescent="0.25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2:26" s="1" customFormat="1" ht="30" customHeight="1" x14ac:dyDescent="0.25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2:26" s="1" customFormat="1" ht="30" customHeight="1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2:26" s="1" customFormat="1" ht="30" customHeight="1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2:26" s="1" customFormat="1" ht="30" customHeight="1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2:26" s="1" customFormat="1" ht="30" customHeight="1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2:26" s="1" customFormat="1" ht="30" customHeight="1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2:26" s="1" customFormat="1" ht="30" customHeight="1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2:26" s="1" customFormat="1" ht="30" customHeight="1" x14ac:dyDescent="0.25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2:26" s="1" customFormat="1" ht="30" customHeight="1" x14ac:dyDescent="0.25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2:26" s="1" customFormat="1" ht="30" customHeight="1" x14ac:dyDescent="0.25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2:26" s="1" customFormat="1" x14ac:dyDescent="0.25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2:26" s="1" customFormat="1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2:26" s="1" customFormat="1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2:26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</sheetData>
  <mergeCells count="19">
    <mergeCell ref="K4:L4"/>
    <mergeCell ref="C5:C9"/>
    <mergeCell ref="G5:G9"/>
    <mergeCell ref="H5:H9"/>
    <mergeCell ref="I5:I9"/>
    <mergeCell ref="C10:C14"/>
    <mergeCell ref="G10:G14"/>
    <mergeCell ref="H10:H14"/>
    <mergeCell ref="I10:I14"/>
    <mergeCell ref="C15:C19"/>
    <mergeCell ref="G15:G19"/>
    <mergeCell ref="H15:H19"/>
    <mergeCell ref="I15:I19"/>
    <mergeCell ref="K18:U18"/>
    <mergeCell ref="K19:T22"/>
    <mergeCell ref="C20:C24"/>
    <mergeCell ref="G20:G24"/>
    <mergeCell ref="H20:H24"/>
    <mergeCell ref="I20:I24"/>
  </mergeCells>
  <pageMargins left="0.511811024" right="0.511811024" top="0.78740157499999996" bottom="0.78740157499999996" header="0.31496062000000002" footer="0.31496062000000002"/>
  <pageSetup orientation="portrait" horizontalDpi="200" verticalDpi="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A1:U372"/>
  <sheetViews>
    <sheetView showGridLines="0" zoomScale="85" zoomScaleNormal="85" workbookViewId="0">
      <selection activeCell="M33" sqref="M33"/>
    </sheetView>
  </sheetViews>
  <sheetFormatPr defaultRowHeight="15" zeroHeight="1" x14ac:dyDescent="0.25"/>
  <cols>
    <col min="1" max="1" width="25.28515625" style="1" customWidth="1"/>
    <col min="2" max="2" width="3.85546875" customWidth="1"/>
    <col min="3" max="3" width="7" customWidth="1"/>
    <col min="4" max="4" width="24" customWidth="1"/>
    <col min="5" max="6" width="12.42578125" customWidth="1"/>
    <col min="7" max="7" width="13" customWidth="1"/>
    <col min="8" max="9" width="18.140625" customWidth="1"/>
    <col min="10" max="10" width="30" customWidth="1"/>
    <col min="11" max="11" width="10" customWidth="1"/>
    <col min="12" max="12" width="13.42578125" customWidth="1"/>
    <col min="13" max="13" width="22.7109375" customWidth="1"/>
    <col min="14" max="15" width="14.7109375" customWidth="1"/>
    <col min="16" max="17" width="14.7109375" style="3" customWidth="1"/>
    <col min="18" max="18" width="13.5703125" style="3" customWidth="1"/>
    <col min="19" max="19" width="14.42578125" style="3" customWidth="1"/>
    <col min="20" max="21" width="9.140625" style="3"/>
  </cols>
  <sheetData>
    <row r="1" spans="1:21" s="2" customFormat="1" ht="33.950000000000003" customHeight="1" x14ac:dyDescent="0.35">
      <c r="A1" s="1"/>
      <c r="C1" s="20" t="s">
        <v>367</v>
      </c>
      <c r="D1" s="20"/>
    </row>
    <row r="2" spans="1:21" s="2" customFormat="1" ht="21.6" customHeight="1" x14ac:dyDescent="0.25">
      <c r="A2" s="1"/>
    </row>
    <row r="3" spans="1:21" ht="30" customHeight="1" x14ac:dyDescent="0.35">
      <c r="C3" s="12" t="s">
        <v>371</v>
      </c>
      <c r="L3" s="37" t="s">
        <v>372</v>
      </c>
      <c r="T3"/>
      <c r="U3"/>
    </row>
    <row r="4" spans="1:21" ht="30" customHeight="1" x14ac:dyDescent="0.25">
      <c r="C4" s="69">
        <v>1</v>
      </c>
      <c r="D4" s="169" t="s">
        <v>264</v>
      </c>
      <c r="E4" s="170"/>
      <c r="F4" s="170"/>
      <c r="G4" s="170"/>
      <c r="H4" s="170"/>
      <c r="I4" s="170"/>
      <c r="J4" s="182"/>
      <c r="L4" s="22">
        <v>1</v>
      </c>
      <c r="M4" s="169" t="s">
        <v>111</v>
      </c>
      <c r="N4" s="170"/>
      <c r="O4" s="170"/>
      <c r="P4" s="170"/>
      <c r="Q4" s="170"/>
      <c r="R4" s="170"/>
      <c r="S4" s="170"/>
      <c r="T4"/>
      <c r="U4"/>
    </row>
    <row r="5" spans="1:21" ht="30" customHeight="1" x14ac:dyDescent="0.25">
      <c r="C5" s="171" t="s">
        <v>281</v>
      </c>
      <c r="D5" s="172"/>
      <c r="E5" s="173"/>
      <c r="F5" s="111"/>
      <c r="G5" s="171" t="s">
        <v>275</v>
      </c>
      <c r="H5" s="172"/>
      <c r="I5" s="173"/>
      <c r="J5" s="112"/>
      <c r="L5" s="22" t="s">
        <v>43</v>
      </c>
      <c r="M5" s="22" t="s">
        <v>69</v>
      </c>
      <c r="N5" s="22" t="s">
        <v>66</v>
      </c>
      <c r="O5" s="18" t="s">
        <v>274</v>
      </c>
      <c r="P5" s="22" t="s">
        <v>12</v>
      </c>
      <c r="Q5" s="22" t="s">
        <v>67</v>
      </c>
      <c r="R5" s="22" t="s">
        <v>14</v>
      </c>
      <c r="S5" s="22" t="s">
        <v>68</v>
      </c>
      <c r="T5"/>
      <c r="U5"/>
    </row>
    <row r="6" spans="1:21" ht="30" customHeight="1" x14ac:dyDescent="0.25">
      <c r="C6" s="22" t="s">
        <v>43</v>
      </c>
      <c r="D6" s="22" t="s">
        <v>69</v>
      </c>
      <c r="E6" s="22" t="s">
        <v>66</v>
      </c>
      <c r="F6" s="18" t="s">
        <v>274</v>
      </c>
      <c r="G6" s="22" t="s">
        <v>12</v>
      </c>
      <c r="H6" s="22" t="s">
        <v>67</v>
      </c>
      <c r="I6" s="22" t="s">
        <v>14</v>
      </c>
      <c r="J6" s="22" t="s">
        <v>68</v>
      </c>
      <c r="L6" s="17" t="s">
        <v>44</v>
      </c>
      <c r="M6" s="17" t="s">
        <v>301</v>
      </c>
      <c r="N6" s="17" t="s">
        <v>302</v>
      </c>
      <c r="O6" s="10"/>
      <c r="P6" s="10"/>
      <c r="Q6" s="10"/>
      <c r="R6" s="17">
        <f>Q6*P6</f>
        <v>0</v>
      </c>
      <c r="S6" s="10"/>
      <c r="T6"/>
      <c r="U6"/>
    </row>
    <row r="7" spans="1:21" ht="50.25" customHeight="1" x14ac:dyDescent="0.25">
      <c r="C7" s="17" t="s">
        <v>44</v>
      </c>
      <c r="D7" s="75" t="s">
        <v>265</v>
      </c>
      <c r="E7" s="76" t="s">
        <v>266</v>
      </c>
      <c r="F7" s="66"/>
      <c r="G7" s="82" t="e">
        <f>+J5/F7</f>
        <v>#DIV/0!</v>
      </c>
      <c r="H7" s="82">
        <f>J5</f>
        <v>0</v>
      </c>
      <c r="I7" s="82">
        <f t="shared" ref="I7:I13" si="0">H7*$F$5</f>
        <v>0</v>
      </c>
      <c r="J7" s="103" t="s">
        <v>297</v>
      </c>
      <c r="L7" s="17" t="s">
        <v>45</v>
      </c>
      <c r="M7" s="81" t="s">
        <v>112</v>
      </c>
      <c r="N7" s="17" t="s">
        <v>302</v>
      </c>
      <c r="O7" s="10"/>
      <c r="P7" s="10"/>
      <c r="Q7" s="39"/>
      <c r="R7" s="17">
        <f t="shared" ref="R7:R11" si="1">Q7*P7</f>
        <v>0</v>
      </c>
      <c r="S7" s="10"/>
      <c r="T7"/>
      <c r="U7"/>
    </row>
    <row r="8" spans="1:21" ht="39.75" customHeight="1" x14ac:dyDescent="0.25">
      <c r="C8" s="17" t="s">
        <v>45</v>
      </c>
      <c r="D8" s="77" t="s">
        <v>267</v>
      </c>
      <c r="E8" s="78" t="s">
        <v>268</v>
      </c>
      <c r="F8" s="66">
        <v>0.4</v>
      </c>
      <c r="G8" s="82">
        <f>(J5*40%)/30</f>
        <v>0</v>
      </c>
      <c r="H8" s="82">
        <f>(G8*30)</f>
        <v>0</v>
      </c>
      <c r="I8" s="82">
        <f t="shared" si="0"/>
        <v>0</v>
      </c>
      <c r="J8" s="104" t="s">
        <v>309</v>
      </c>
      <c r="L8" s="17" t="s">
        <v>70</v>
      </c>
      <c r="M8" s="81" t="s">
        <v>117</v>
      </c>
      <c r="N8" s="17" t="s">
        <v>302</v>
      </c>
      <c r="O8" s="10"/>
      <c r="P8" s="10"/>
      <c r="Q8" s="39"/>
      <c r="R8" s="17">
        <f t="shared" si="1"/>
        <v>0</v>
      </c>
      <c r="S8" s="10"/>
      <c r="T8"/>
      <c r="U8"/>
    </row>
    <row r="9" spans="1:21" ht="30" customHeight="1" x14ac:dyDescent="0.25">
      <c r="C9" s="17" t="s">
        <v>70</v>
      </c>
      <c r="D9" s="77" t="s">
        <v>298</v>
      </c>
      <c r="E9" s="79" t="s">
        <v>268</v>
      </c>
      <c r="F9" s="66">
        <v>0.12</v>
      </c>
      <c r="G9" s="82">
        <f>(J5*F9)/30</f>
        <v>0</v>
      </c>
      <c r="H9" s="82">
        <f>+G9*30</f>
        <v>0</v>
      </c>
      <c r="I9" s="82">
        <f t="shared" si="0"/>
        <v>0</v>
      </c>
      <c r="J9" s="26"/>
      <c r="L9" s="17" t="s">
        <v>71</v>
      </c>
      <c r="M9" s="26" t="s">
        <v>273</v>
      </c>
      <c r="N9" s="10" t="s">
        <v>302</v>
      </c>
      <c r="O9" s="10"/>
      <c r="P9" s="10"/>
      <c r="Q9" s="39"/>
      <c r="R9" s="17">
        <f t="shared" si="1"/>
        <v>0</v>
      </c>
      <c r="S9" s="10"/>
      <c r="T9"/>
      <c r="U9"/>
    </row>
    <row r="10" spans="1:21" ht="30" customHeight="1" x14ac:dyDescent="0.25">
      <c r="C10" s="17" t="s">
        <v>71</v>
      </c>
      <c r="D10" s="77" t="s">
        <v>269</v>
      </c>
      <c r="E10" s="79" t="s">
        <v>268</v>
      </c>
      <c r="F10" s="66">
        <v>0.12</v>
      </c>
      <c r="G10" s="82">
        <f>(J5*F10)/30</f>
        <v>0</v>
      </c>
      <c r="H10" s="82">
        <f>+G10*30</f>
        <v>0</v>
      </c>
      <c r="I10" s="82">
        <f t="shared" si="0"/>
        <v>0</v>
      </c>
      <c r="J10" s="26"/>
      <c r="L10" s="17" t="s">
        <v>72</v>
      </c>
      <c r="M10" s="26" t="s">
        <v>273</v>
      </c>
      <c r="N10" s="10" t="s">
        <v>302</v>
      </c>
      <c r="O10" s="10"/>
      <c r="P10" s="10"/>
      <c r="Q10" s="39"/>
      <c r="R10" s="17">
        <f t="shared" si="1"/>
        <v>0</v>
      </c>
      <c r="S10" s="10"/>
      <c r="T10"/>
      <c r="U10"/>
    </row>
    <row r="11" spans="1:21" ht="30" customHeight="1" x14ac:dyDescent="0.25">
      <c r="C11" s="17" t="s">
        <v>72</v>
      </c>
      <c r="D11" s="77" t="s">
        <v>270</v>
      </c>
      <c r="E11" s="79" t="s">
        <v>268</v>
      </c>
      <c r="F11" s="66">
        <v>0.2</v>
      </c>
      <c r="G11" s="82">
        <f>(J5*F11)/30</f>
        <v>0</v>
      </c>
      <c r="H11" s="82">
        <f>+G11*30</f>
        <v>0</v>
      </c>
      <c r="I11" s="82">
        <f t="shared" si="0"/>
        <v>0</v>
      </c>
      <c r="J11" s="105" t="s">
        <v>299</v>
      </c>
      <c r="L11" s="17" t="s">
        <v>73</v>
      </c>
      <c r="M11" s="26" t="s">
        <v>273</v>
      </c>
      <c r="N11" s="10" t="s">
        <v>302</v>
      </c>
      <c r="O11" s="10"/>
      <c r="P11" s="10"/>
      <c r="Q11" s="39"/>
      <c r="R11" s="17">
        <f t="shared" si="1"/>
        <v>0</v>
      </c>
      <c r="S11" s="10"/>
      <c r="T11"/>
      <c r="U11"/>
    </row>
    <row r="12" spans="1:21" ht="30" customHeight="1" x14ac:dyDescent="0.25">
      <c r="C12" s="17" t="s">
        <v>73</v>
      </c>
      <c r="D12" s="77" t="s">
        <v>77</v>
      </c>
      <c r="E12" s="80" t="s">
        <v>92</v>
      </c>
      <c r="F12" s="66"/>
      <c r="G12" s="66"/>
      <c r="H12" s="82">
        <f>F12*G12</f>
        <v>0</v>
      </c>
      <c r="I12" s="82">
        <f t="shared" si="0"/>
        <v>0</v>
      </c>
      <c r="J12" s="10"/>
      <c r="L12" s="179" t="s">
        <v>79</v>
      </c>
      <c r="M12" s="180"/>
      <c r="N12" s="180"/>
      <c r="O12" s="180"/>
      <c r="P12" s="181"/>
      <c r="Q12" s="71">
        <f>SUM(Q6:Q11)</f>
        <v>0</v>
      </c>
      <c r="R12" s="71">
        <f>SUM(R6:R11)</f>
        <v>0</v>
      </c>
      <c r="S12" s="72"/>
      <c r="T12"/>
      <c r="U12"/>
    </row>
    <row r="13" spans="1:21" ht="30" customHeight="1" x14ac:dyDescent="0.25">
      <c r="C13" s="17" t="s">
        <v>75</v>
      </c>
      <c r="D13" s="77" t="s">
        <v>78</v>
      </c>
      <c r="E13" s="80" t="s">
        <v>92</v>
      </c>
      <c r="F13" s="66"/>
      <c r="G13" s="66"/>
      <c r="H13" s="82">
        <f>F13*G13</f>
        <v>0</v>
      </c>
      <c r="I13" s="82">
        <f t="shared" si="0"/>
        <v>0</v>
      </c>
      <c r="J13" s="10"/>
      <c r="L13" s="3"/>
      <c r="M13" s="3"/>
      <c r="N13" s="3"/>
      <c r="O13" s="3"/>
      <c r="Q13" s="174" t="s">
        <v>285</v>
      </c>
      <c r="R13" s="175"/>
      <c r="S13" s="84">
        <f>R12</f>
        <v>0</v>
      </c>
      <c r="T13"/>
      <c r="U13"/>
    </row>
    <row r="14" spans="1:21" ht="30" customHeight="1" x14ac:dyDescent="0.25">
      <c r="C14" s="17" t="s">
        <v>76</v>
      </c>
      <c r="D14" s="77" t="s">
        <v>271</v>
      </c>
      <c r="E14" s="80" t="s">
        <v>268</v>
      </c>
      <c r="F14" s="66">
        <v>0</v>
      </c>
      <c r="G14" s="82">
        <v>0</v>
      </c>
      <c r="H14" s="82">
        <v>0</v>
      </c>
      <c r="I14" s="82">
        <v>0</v>
      </c>
      <c r="J14" s="10"/>
      <c r="P14"/>
      <c r="Q14"/>
      <c r="R14"/>
      <c r="S14"/>
      <c r="T14"/>
      <c r="U14"/>
    </row>
    <row r="15" spans="1:21" ht="30" customHeight="1" x14ac:dyDescent="0.25">
      <c r="C15" s="17" t="s">
        <v>276</v>
      </c>
      <c r="D15" s="81" t="s">
        <v>272</v>
      </c>
      <c r="E15" s="17" t="s">
        <v>268</v>
      </c>
      <c r="F15" s="66"/>
      <c r="G15" s="82"/>
      <c r="H15" s="82"/>
      <c r="I15" s="82">
        <f>H15*$F$5</f>
        <v>0</v>
      </c>
      <c r="J15" s="10"/>
      <c r="P15"/>
      <c r="Q15"/>
      <c r="R15"/>
      <c r="S15"/>
      <c r="T15"/>
      <c r="U15"/>
    </row>
    <row r="16" spans="1:21" ht="30" customHeight="1" x14ac:dyDescent="0.25">
      <c r="C16" s="17" t="s">
        <v>277</v>
      </c>
      <c r="D16" s="30" t="s">
        <v>273</v>
      </c>
      <c r="E16" s="24"/>
      <c r="F16" s="74"/>
      <c r="G16" s="74"/>
      <c r="H16" s="74">
        <f t="shared" ref="H16" si="2">+G16*30</f>
        <v>0</v>
      </c>
      <c r="I16" s="74"/>
      <c r="J16" s="10"/>
      <c r="P16"/>
      <c r="Q16"/>
      <c r="R16"/>
      <c r="S16"/>
      <c r="T16"/>
      <c r="U16"/>
    </row>
    <row r="17" spans="3:21" ht="30" customHeight="1" x14ac:dyDescent="0.25">
      <c r="C17" s="179" t="s">
        <v>79</v>
      </c>
      <c r="D17" s="180"/>
      <c r="E17" s="180"/>
      <c r="F17" s="180"/>
      <c r="G17" s="181"/>
      <c r="H17" s="71">
        <f>SUM(H7:H16)</f>
        <v>0</v>
      </c>
      <c r="I17" s="71">
        <f>SUM(I7:I16)</f>
        <v>0</v>
      </c>
      <c r="J17" s="72"/>
      <c r="L17" s="183" t="s">
        <v>286</v>
      </c>
      <c r="M17" s="177"/>
      <c r="N17" s="177"/>
      <c r="O17" s="177"/>
      <c r="P17" s="178"/>
      <c r="Q17" s="176">
        <f>J73+S13</f>
        <v>0</v>
      </c>
      <c r="R17" s="177"/>
      <c r="S17" s="178"/>
      <c r="T17"/>
      <c r="U17"/>
    </row>
    <row r="18" spans="3:21" ht="30" customHeight="1" x14ac:dyDescent="0.25">
      <c r="C18" s="69">
        <v>2</v>
      </c>
      <c r="D18" s="169" t="s">
        <v>80</v>
      </c>
      <c r="E18" s="170"/>
      <c r="F18" s="170"/>
      <c r="G18" s="170"/>
      <c r="H18" s="170"/>
      <c r="I18" s="170"/>
      <c r="J18" s="170"/>
      <c r="P18"/>
      <c r="Q18"/>
      <c r="R18"/>
      <c r="S18"/>
      <c r="T18"/>
      <c r="U18"/>
    </row>
    <row r="19" spans="3:21" ht="30" customHeight="1" x14ac:dyDescent="0.25">
      <c r="C19" s="171" t="s">
        <v>281</v>
      </c>
      <c r="D19" s="172"/>
      <c r="E19" s="173"/>
      <c r="F19" s="113"/>
      <c r="G19" s="171" t="s">
        <v>275</v>
      </c>
      <c r="H19" s="172"/>
      <c r="I19" s="173"/>
      <c r="J19" s="112"/>
      <c r="P19"/>
      <c r="Q19"/>
      <c r="R19"/>
      <c r="S19"/>
      <c r="T19"/>
      <c r="U19"/>
    </row>
    <row r="20" spans="3:21" ht="30" customHeight="1" x14ac:dyDescent="0.25">
      <c r="C20" s="68" t="s">
        <v>43</v>
      </c>
      <c r="D20" s="68" t="s">
        <v>69</v>
      </c>
      <c r="E20" s="68" t="s">
        <v>66</v>
      </c>
      <c r="F20" s="70" t="s">
        <v>274</v>
      </c>
      <c r="G20" s="68" t="s">
        <v>12</v>
      </c>
      <c r="H20" s="68" t="s">
        <v>67</v>
      </c>
      <c r="I20" s="68" t="s">
        <v>14</v>
      </c>
      <c r="J20" s="68" t="s">
        <v>68</v>
      </c>
      <c r="P20"/>
      <c r="Q20"/>
      <c r="R20"/>
      <c r="S20"/>
      <c r="T20"/>
      <c r="U20"/>
    </row>
    <row r="21" spans="3:21" ht="30" customHeight="1" x14ac:dyDescent="0.25">
      <c r="C21" s="17" t="s">
        <v>46</v>
      </c>
      <c r="D21" s="75" t="s">
        <v>265</v>
      </c>
      <c r="E21" s="76" t="s">
        <v>266</v>
      </c>
      <c r="F21" s="66"/>
      <c r="G21" s="82" t="e">
        <f>+J19/F21</f>
        <v>#DIV/0!</v>
      </c>
      <c r="H21" s="82">
        <f>J19</f>
        <v>0</v>
      </c>
      <c r="I21" s="82">
        <f t="shared" ref="I21:I27" si="3">H21*$F$19</f>
        <v>0</v>
      </c>
      <c r="J21" s="103" t="s">
        <v>297</v>
      </c>
      <c r="P21"/>
      <c r="Q21"/>
      <c r="R21"/>
      <c r="S21"/>
      <c r="T21"/>
      <c r="U21"/>
    </row>
    <row r="22" spans="3:21" ht="30" customHeight="1" x14ac:dyDescent="0.25">
      <c r="C22" s="17" t="s">
        <v>47</v>
      </c>
      <c r="D22" s="77" t="s">
        <v>267</v>
      </c>
      <c r="E22" s="78" t="s">
        <v>268</v>
      </c>
      <c r="F22" s="66">
        <v>0.4</v>
      </c>
      <c r="G22" s="82">
        <f>(J19*40%)/30</f>
        <v>0</v>
      </c>
      <c r="H22" s="82">
        <f>(G22*30)</f>
        <v>0</v>
      </c>
      <c r="I22" s="82">
        <f t="shared" si="3"/>
        <v>0</v>
      </c>
      <c r="J22" s="104" t="s">
        <v>309</v>
      </c>
      <c r="P22"/>
      <c r="Q22"/>
      <c r="R22"/>
      <c r="S22"/>
      <c r="T22"/>
      <c r="U22"/>
    </row>
    <row r="23" spans="3:21" ht="30" customHeight="1" x14ac:dyDescent="0.25">
      <c r="C23" s="17" t="s">
        <v>48</v>
      </c>
      <c r="D23" s="77" t="s">
        <v>298</v>
      </c>
      <c r="E23" s="79" t="s">
        <v>268</v>
      </c>
      <c r="F23" s="66">
        <v>0.12</v>
      </c>
      <c r="G23" s="82">
        <f>(J19*F23)/30</f>
        <v>0</v>
      </c>
      <c r="H23" s="82">
        <f>+G23*30</f>
        <v>0</v>
      </c>
      <c r="I23" s="82">
        <f t="shared" si="3"/>
        <v>0</v>
      </c>
      <c r="J23" s="26"/>
      <c r="P23"/>
      <c r="Q23"/>
      <c r="R23"/>
      <c r="S23"/>
      <c r="T23"/>
      <c r="U23"/>
    </row>
    <row r="24" spans="3:21" ht="30" customHeight="1" x14ac:dyDescent="0.25">
      <c r="C24" s="17" t="s">
        <v>49</v>
      </c>
      <c r="D24" s="77" t="s">
        <v>269</v>
      </c>
      <c r="E24" s="79" t="s">
        <v>268</v>
      </c>
      <c r="F24" s="66">
        <v>0.12</v>
      </c>
      <c r="G24" s="82">
        <f>(J19*F24)/30</f>
        <v>0</v>
      </c>
      <c r="H24" s="82">
        <f>+G24*30</f>
        <v>0</v>
      </c>
      <c r="I24" s="82">
        <f t="shared" si="3"/>
        <v>0</v>
      </c>
      <c r="J24" s="26"/>
      <c r="P24"/>
      <c r="Q24"/>
      <c r="R24"/>
      <c r="S24"/>
      <c r="T24"/>
      <c r="U24"/>
    </row>
    <row r="25" spans="3:21" ht="30" customHeight="1" x14ac:dyDescent="0.25">
      <c r="C25" s="17" t="s">
        <v>50</v>
      </c>
      <c r="D25" s="77" t="s">
        <v>270</v>
      </c>
      <c r="E25" s="79" t="s">
        <v>268</v>
      </c>
      <c r="F25" s="66">
        <v>0.2</v>
      </c>
      <c r="G25" s="82">
        <f>(J19*F25)/30</f>
        <v>0</v>
      </c>
      <c r="H25" s="82">
        <f>+G25*30</f>
        <v>0</v>
      </c>
      <c r="I25" s="82">
        <f t="shared" si="3"/>
        <v>0</v>
      </c>
      <c r="J25" s="105" t="s">
        <v>299</v>
      </c>
      <c r="P25"/>
      <c r="Q25"/>
      <c r="R25"/>
      <c r="S25"/>
      <c r="T25"/>
      <c r="U25"/>
    </row>
    <row r="26" spans="3:21" ht="30" customHeight="1" x14ac:dyDescent="0.25">
      <c r="C26" s="17" t="s">
        <v>51</v>
      </c>
      <c r="D26" s="77" t="s">
        <v>77</v>
      </c>
      <c r="E26" s="80" t="s">
        <v>92</v>
      </c>
      <c r="F26" s="66"/>
      <c r="G26" s="66"/>
      <c r="H26" s="82">
        <f>F26*G26</f>
        <v>0</v>
      </c>
      <c r="I26" s="82">
        <f t="shared" si="3"/>
        <v>0</v>
      </c>
      <c r="J26" s="10"/>
      <c r="P26"/>
      <c r="Q26"/>
      <c r="R26"/>
      <c r="S26"/>
      <c r="T26"/>
      <c r="U26"/>
    </row>
    <row r="27" spans="3:21" ht="30" customHeight="1" x14ac:dyDescent="0.25">
      <c r="C27" s="17" t="s">
        <v>81</v>
      </c>
      <c r="D27" s="77" t="s">
        <v>78</v>
      </c>
      <c r="E27" s="80" t="s">
        <v>92</v>
      </c>
      <c r="F27" s="66"/>
      <c r="G27" s="66"/>
      <c r="H27" s="82">
        <f>F27*G27</f>
        <v>0</v>
      </c>
      <c r="I27" s="82">
        <f t="shared" si="3"/>
        <v>0</v>
      </c>
      <c r="J27" s="10"/>
      <c r="K27" s="3"/>
      <c r="L27" s="3"/>
      <c r="P27"/>
      <c r="Q27"/>
      <c r="R27"/>
      <c r="S27"/>
      <c r="T27"/>
      <c r="U27"/>
    </row>
    <row r="28" spans="3:21" ht="30" customHeight="1" x14ac:dyDescent="0.25">
      <c r="C28" s="17" t="s">
        <v>82</v>
      </c>
      <c r="D28" s="77" t="s">
        <v>271</v>
      </c>
      <c r="E28" s="80" t="s">
        <v>268</v>
      </c>
      <c r="F28" s="66">
        <v>0</v>
      </c>
      <c r="G28" s="82">
        <v>0</v>
      </c>
      <c r="H28" s="82">
        <v>0</v>
      </c>
      <c r="I28" s="82">
        <v>0</v>
      </c>
      <c r="J28" s="10"/>
      <c r="K28" s="3"/>
      <c r="L28" s="3"/>
      <c r="P28"/>
      <c r="Q28"/>
      <c r="R28"/>
      <c r="S28"/>
      <c r="T28"/>
      <c r="U28"/>
    </row>
    <row r="29" spans="3:21" ht="30" customHeight="1" x14ac:dyDescent="0.25">
      <c r="C29" s="17" t="s">
        <v>278</v>
      </c>
      <c r="D29" s="81" t="s">
        <v>272</v>
      </c>
      <c r="E29" s="17" t="s">
        <v>268</v>
      </c>
      <c r="F29" s="66"/>
      <c r="G29" s="82"/>
      <c r="H29" s="82"/>
      <c r="I29" s="82">
        <f>H29*$F$19</f>
        <v>0</v>
      </c>
      <c r="J29" s="10"/>
      <c r="K29" s="3"/>
      <c r="L29" s="3"/>
      <c r="P29"/>
      <c r="Q29"/>
      <c r="R29"/>
      <c r="S29"/>
      <c r="T29"/>
      <c r="U29"/>
    </row>
    <row r="30" spans="3:21" ht="30" customHeight="1" x14ac:dyDescent="0.25">
      <c r="C30" s="17" t="s">
        <v>279</v>
      </c>
      <c r="D30" s="30" t="s">
        <v>273</v>
      </c>
      <c r="E30" s="24"/>
      <c r="F30" s="74"/>
      <c r="G30" s="74"/>
      <c r="H30" s="74">
        <f t="shared" ref="H30" si="4">+G30*30</f>
        <v>0</v>
      </c>
      <c r="I30" s="74"/>
      <c r="J30" s="10"/>
      <c r="K30" s="3"/>
      <c r="L30" s="3"/>
      <c r="P30"/>
      <c r="Q30"/>
      <c r="R30"/>
      <c r="S30"/>
      <c r="T30"/>
      <c r="U30"/>
    </row>
    <row r="31" spans="3:21" ht="30" customHeight="1" x14ac:dyDescent="0.25">
      <c r="C31" s="179" t="s">
        <v>83</v>
      </c>
      <c r="D31" s="180"/>
      <c r="E31" s="180"/>
      <c r="F31" s="180"/>
      <c r="G31" s="181"/>
      <c r="H31" s="71">
        <f>SUM(H21:H30)</f>
        <v>0</v>
      </c>
      <c r="I31" s="71">
        <f t="shared" ref="I31" si="5">SUM(I21:I30)</f>
        <v>0</v>
      </c>
      <c r="J31" s="72"/>
      <c r="K31" s="3"/>
      <c r="L31" s="3"/>
      <c r="P31"/>
      <c r="Q31"/>
      <c r="R31"/>
      <c r="S31"/>
      <c r="T31"/>
      <c r="U31"/>
    </row>
    <row r="32" spans="3:21" ht="30" customHeight="1" x14ac:dyDescent="0.25">
      <c r="C32" s="69">
        <v>3</v>
      </c>
      <c r="D32" s="169" t="s">
        <v>280</v>
      </c>
      <c r="E32" s="170"/>
      <c r="F32" s="170"/>
      <c r="G32" s="170"/>
      <c r="H32" s="170"/>
      <c r="I32" s="170"/>
      <c r="J32" s="170"/>
      <c r="K32" s="3"/>
      <c r="L32" s="3"/>
      <c r="P32"/>
      <c r="Q32"/>
      <c r="R32"/>
      <c r="S32"/>
      <c r="T32"/>
      <c r="U32"/>
    </row>
    <row r="33" spans="3:21" ht="30" customHeight="1" x14ac:dyDescent="0.25">
      <c r="C33" s="171" t="s">
        <v>281</v>
      </c>
      <c r="D33" s="172"/>
      <c r="E33" s="173"/>
      <c r="F33" s="113"/>
      <c r="G33" s="171" t="s">
        <v>275</v>
      </c>
      <c r="H33" s="172"/>
      <c r="I33" s="173"/>
      <c r="J33" s="114"/>
      <c r="K33" s="3"/>
      <c r="L33" s="3"/>
      <c r="P33"/>
      <c r="Q33"/>
      <c r="R33"/>
      <c r="S33"/>
      <c r="T33"/>
      <c r="U33"/>
    </row>
    <row r="34" spans="3:21" ht="30" customHeight="1" x14ac:dyDescent="0.25">
      <c r="C34" s="73" t="s">
        <v>43</v>
      </c>
      <c r="D34" s="73" t="s">
        <v>69</v>
      </c>
      <c r="E34" s="73" t="s">
        <v>66</v>
      </c>
      <c r="F34" s="70" t="s">
        <v>274</v>
      </c>
      <c r="G34" s="73" t="s">
        <v>12</v>
      </c>
      <c r="H34" s="73" t="s">
        <v>67</v>
      </c>
      <c r="I34" s="73" t="s">
        <v>14</v>
      </c>
      <c r="J34" s="73" t="s">
        <v>68</v>
      </c>
      <c r="K34" s="3"/>
      <c r="L34" s="3"/>
      <c r="P34"/>
      <c r="Q34"/>
      <c r="R34"/>
      <c r="S34"/>
      <c r="T34"/>
      <c r="U34"/>
    </row>
    <row r="35" spans="3:21" ht="30" customHeight="1" x14ac:dyDescent="0.25">
      <c r="C35" s="17" t="s">
        <v>52</v>
      </c>
      <c r="D35" s="75" t="s">
        <v>265</v>
      </c>
      <c r="E35" s="76" t="s">
        <v>266</v>
      </c>
      <c r="F35" s="66"/>
      <c r="G35" s="82" t="e">
        <f>+J33/F35</f>
        <v>#DIV/0!</v>
      </c>
      <c r="H35" s="82">
        <f>J33</f>
        <v>0</v>
      </c>
      <c r="I35" s="82">
        <f t="shared" ref="I35:I41" si="6">H35*$F$33</f>
        <v>0</v>
      </c>
      <c r="J35" s="103" t="s">
        <v>297</v>
      </c>
      <c r="K35" s="3"/>
      <c r="L35" s="3"/>
      <c r="P35"/>
      <c r="Q35"/>
      <c r="R35"/>
      <c r="S35"/>
      <c r="T35"/>
      <c r="U35"/>
    </row>
    <row r="36" spans="3:21" ht="30" customHeight="1" x14ac:dyDescent="0.25">
      <c r="C36" s="17" t="s">
        <v>53</v>
      </c>
      <c r="D36" s="77" t="s">
        <v>267</v>
      </c>
      <c r="E36" s="78" t="s">
        <v>268</v>
      </c>
      <c r="F36" s="66">
        <v>0.4</v>
      </c>
      <c r="G36" s="82">
        <f>(J33*40%)/30</f>
        <v>0</v>
      </c>
      <c r="H36" s="82">
        <f>(G36*30)</f>
        <v>0</v>
      </c>
      <c r="I36" s="82">
        <f t="shared" si="6"/>
        <v>0</v>
      </c>
      <c r="J36" s="104" t="s">
        <v>309</v>
      </c>
      <c r="K36" s="3"/>
      <c r="L36" s="3"/>
      <c r="P36"/>
      <c r="Q36"/>
      <c r="R36"/>
      <c r="S36"/>
      <c r="T36"/>
      <c r="U36"/>
    </row>
    <row r="37" spans="3:21" ht="30" customHeight="1" x14ac:dyDescent="0.25">
      <c r="C37" s="17" t="s">
        <v>54</v>
      </c>
      <c r="D37" s="77" t="s">
        <v>298</v>
      </c>
      <c r="E37" s="79" t="s">
        <v>268</v>
      </c>
      <c r="F37" s="66">
        <v>0.12</v>
      </c>
      <c r="G37" s="82">
        <f>(J33*F37)/30</f>
        <v>0</v>
      </c>
      <c r="H37" s="82">
        <f>+G37*30</f>
        <v>0</v>
      </c>
      <c r="I37" s="82">
        <f t="shared" si="6"/>
        <v>0</v>
      </c>
      <c r="J37" s="26"/>
      <c r="K37" s="3"/>
      <c r="L37" s="3"/>
      <c r="P37"/>
      <c r="Q37"/>
      <c r="R37"/>
      <c r="S37"/>
      <c r="T37"/>
      <c r="U37"/>
    </row>
    <row r="38" spans="3:21" ht="30" customHeight="1" x14ac:dyDescent="0.25">
      <c r="C38" s="17" t="s">
        <v>55</v>
      </c>
      <c r="D38" s="77" t="s">
        <v>269</v>
      </c>
      <c r="E38" s="79" t="s">
        <v>268</v>
      </c>
      <c r="F38" s="66">
        <v>0.12</v>
      </c>
      <c r="G38" s="82">
        <f>(J33*F38)/30</f>
        <v>0</v>
      </c>
      <c r="H38" s="82">
        <f>+G38*30</f>
        <v>0</v>
      </c>
      <c r="I38" s="82">
        <f t="shared" si="6"/>
        <v>0</v>
      </c>
      <c r="J38" s="26"/>
      <c r="K38" s="3"/>
      <c r="L38" s="3"/>
      <c r="P38"/>
      <c r="Q38"/>
      <c r="R38"/>
      <c r="S38"/>
      <c r="T38"/>
      <c r="U38"/>
    </row>
    <row r="39" spans="3:21" ht="30" customHeight="1" x14ac:dyDescent="0.25">
      <c r="C39" s="17" t="s">
        <v>56</v>
      </c>
      <c r="D39" s="77" t="s">
        <v>270</v>
      </c>
      <c r="E39" s="79" t="s">
        <v>268</v>
      </c>
      <c r="F39" s="66">
        <v>0.2</v>
      </c>
      <c r="G39" s="82">
        <f>(J33*F39)/30</f>
        <v>0</v>
      </c>
      <c r="H39" s="82">
        <f>+G39*30</f>
        <v>0</v>
      </c>
      <c r="I39" s="82">
        <f t="shared" si="6"/>
        <v>0</v>
      </c>
      <c r="J39" s="105" t="s">
        <v>299</v>
      </c>
      <c r="K39" s="3"/>
      <c r="L39" s="3"/>
      <c r="P39"/>
      <c r="Q39"/>
      <c r="R39"/>
      <c r="S39"/>
      <c r="T39"/>
      <c r="U39"/>
    </row>
    <row r="40" spans="3:21" ht="30" customHeight="1" x14ac:dyDescent="0.25">
      <c r="C40" s="17" t="s">
        <v>57</v>
      </c>
      <c r="D40" s="77" t="s">
        <v>77</v>
      </c>
      <c r="E40" s="80" t="s">
        <v>92</v>
      </c>
      <c r="F40" s="66"/>
      <c r="G40" s="66"/>
      <c r="H40" s="82">
        <f>F40*G40</f>
        <v>0</v>
      </c>
      <c r="I40" s="82">
        <f t="shared" si="6"/>
        <v>0</v>
      </c>
      <c r="J40" s="10"/>
      <c r="K40" s="3"/>
      <c r="L40" s="3"/>
      <c r="P40"/>
      <c r="Q40"/>
      <c r="R40"/>
      <c r="S40"/>
      <c r="T40"/>
      <c r="U40"/>
    </row>
    <row r="41" spans="3:21" ht="30" customHeight="1" x14ac:dyDescent="0.25">
      <c r="C41" s="17" t="s">
        <v>93</v>
      </c>
      <c r="D41" s="77" t="s">
        <v>78</v>
      </c>
      <c r="E41" s="80" t="s">
        <v>92</v>
      </c>
      <c r="F41" s="66"/>
      <c r="G41" s="66"/>
      <c r="H41" s="82">
        <f>F41*G41</f>
        <v>0</v>
      </c>
      <c r="I41" s="82">
        <f t="shared" si="6"/>
        <v>0</v>
      </c>
      <c r="J41" s="10"/>
      <c r="K41" s="3"/>
      <c r="L41" s="3"/>
      <c r="P41"/>
      <c r="Q41"/>
      <c r="R41"/>
      <c r="S41"/>
      <c r="T41"/>
      <c r="U41"/>
    </row>
    <row r="42" spans="3:21" ht="30" customHeight="1" x14ac:dyDescent="0.25">
      <c r="C42" s="17" t="s">
        <v>94</v>
      </c>
      <c r="D42" s="77" t="s">
        <v>271</v>
      </c>
      <c r="E42" s="80" t="s">
        <v>268</v>
      </c>
      <c r="F42" s="66">
        <v>0</v>
      </c>
      <c r="G42" s="82">
        <v>0</v>
      </c>
      <c r="H42" s="82">
        <v>0</v>
      </c>
      <c r="I42" s="82">
        <v>0</v>
      </c>
      <c r="J42" s="10"/>
      <c r="K42" s="3"/>
      <c r="L42" s="3"/>
      <c r="P42"/>
      <c r="Q42"/>
      <c r="R42"/>
      <c r="S42"/>
      <c r="T42"/>
      <c r="U42"/>
    </row>
    <row r="43" spans="3:21" ht="30" customHeight="1" x14ac:dyDescent="0.25">
      <c r="C43" s="17" t="s">
        <v>95</v>
      </c>
      <c r="D43" s="81" t="s">
        <v>272</v>
      </c>
      <c r="E43" s="17" t="s">
        <v>268</v>
      </c>
      <c r="F43" s="66"/>
      <c r="G43" s="82"/>
      <c r="H43" s="82"/>
      <c r="I43" s="82">
        <f>H43*$F$33</f>
        <v>0</v>
      </c>
      <c r="J43" s="10"/>
      <c r="K43" s="3"/>
      <c r="L43" s="3"/>
      <c r="P43"/>
      <c r="Q43"/>
      <c r="R43"/>
      <c r="S43"/>
      <c r="T43"/>
      <c r="U43"/>
    </row>
    <row r="44" spans="3:21" ht="30" customHeight="1" x14ac:dyDescent="0.25">
      <c r="C44" s="17" t="s">
        <v>96</v>
      </c>
      <c r="D44" s="30" t="s">
        <v>273</v>
      </c>
      <c r="E44" s="24"/>
      <c r="F44" s="74"/>
      <c r="G44" s="74"/>
      <c r="H44" s="74">
        <f t="shared" ref="H44" si="7">+G44*30</f>
        <v>0</v>
      </c>
      <c r="I44" s="74"/>
      <c r="J44" s="10"/>
      <c r="K44" s="3"/>
      <c r="L44" s="3"/>
      <c r="P44"/>
      <c r="Q44"/>
      <c r="R44"/>
      <c r="S44"/>
      <c r="T44"/>
      <c r="U44"/>
    </row>
    <row r="45" spans="3:21" ht="30" customHeight="1" x14ac:dyDescent="0.25">
      <c r="C45" s="179" t="s">
        <v>79</v>
      </c>
      <c r="D45" s="180"/>
      <c r="E45" s="180"/>
      <c r="F45" s="180"/>
      <c r="G45" s="181"/>
      <c r="H45" s="71">
        <f>SUM(H35:H44)</f>
        <v>0</v>
      </c>
      <c r="I45" s="71">
        <f t="shared" ref="I45" si="8">SUM(I35:I44)</f>
        <v>0</v>
      </c>
      <c r="J45" s="72"/>
      <c r="K45" s="3"/>
      <c r="L45" s="3"/>
      <c r="P45"/>
      <c r="Q45"/>
      <c r="R45"/>
      <c r="S45"/>
      <c r="T45"/>
      <c r="U45"/>
    </row>
    <row r="46" spans="3:21" ht="30" customHeight="1" x14ac:dyDescent="0.25">
      <c r="C46" s="69">
        <v>4</v>
      </c>
      <c r="D46" s="169" t="s">
        <v>101</v>
      </c>
      <c r="E46" s="170"/>
      <c r="F46" s="170"/>
      <c r="G46" s="170"/>
      <c r="H46" s="170"/>
      <c r="I46" s="170"/>
      <c r="J46" s="170"/>
      <c r="K46" s="3"/>
      <c r="L46" s="3"/>
      <c r="P46"/>
      <c r="Q46"/>
      <c r="R46"/>
      <c r="S46"/>
      <c r="T46"/>
      <c r="U46"/>
    </row>
    <row r="47" spans="3:21" ht="30" customHeight="1" x14ac:dyDescent="0.25">
      <c r="C47" s="171" t="s">
        <v>281</v>
      </c>
      <c r="D47" s="172"/>
      <c r="E47" s="173"/>
      <c r="F47" s="113"/>
      <c r="G47" s="171" t="s">
        <v>275</v>
      </c>
      <c r="H47" s="172"/>
      <c r="I47" s="173"/>
      <c r="J47" s="114"/>
      <c r="K47" s="3"/>
      <c r="L47" s="3"/>
      <c r="P47"/>
      <c r="Q47"/>
      <c r="R47"/>
      <c r="S47"/>
      <c r="T47"/>
      <c r="U47"/>
    </row>
    <row r="48" spans="3:21" ht="30" customHeight="1" x14ac:dyDescent="0.25">
      <c r="C48" s="73" t="s">
        <v>43</v>
      </c>
      <c r="D48" s="73" t="s">
        <v>69</v>
      </c>
      <c r="E48" s="73" t="s">
        <v>66</v>
      </c>
      <c r="F48" s="70" t="s">
        <v>274</v>
      </c>
      <c r="G48" s="73" t="s">
        <v>12</v>
      </c>
      <c r="H48" s="73" t="s">
        <v>67</v>
      </c>
      <c r="I48" s="73" t="s">
        <v>14</v>
      </c>
      <c r="J48" s="73" t="s">
        <v>68</v>
      </c>
      <c r="K48" s="3"/>
      <c r="L48" s="3"/>
      <c r="P48"/>
      <c r="Q48"/>
      <c r="R48"/>
      <c r="S48"/>
      <c r="T48"/>
      <c r="U48"/>
    </row>
    <row r="49" spans="3:21" ht="30" customHeight="1" x14ac:dyDescent="0.25">
      <c r="C49" s="17" t="s">
        <v>59</v>
      </c>
      <c r="D49" s="75" t="s">
        <v>265</v>
      </c>
      <c r="E49" s="76" t="s">
        <v>266</v>
      </c>
      <c r="F49" s="66"/>
      <c r="G49" s="82" t="e">
        <f>+J47/F49</f>
        <v>#DIV/0!</v>
      </c>
      <c r="H49" s="82">
        <f>J47</f>
        <v>0</v>
      </c>
      <c r="I49" s="82">
        <f t="shared" ref="I49:I55" si="9">H49*$F$47</f>
        <v>0</v>
      </c>
      <c r="J49" s="103" t="s">
        <v>297</v>
      </c>
      <c r="K49" s="3"/>
      <c r="L49" s="3"/>
      <c r="P49"/>
      <c r="Q49"/>
      <c r="R49"/>
      <c r="S49"/>
      <c r="T49"/>
      <c r="U49"/>
    </row>
    <row r="50" spans="3:21" ht="30" customHeight="1" x14ac:dyDescent="0.25">
      <c r="C50" s="17" t="s">
        <v>106</v>
      </c>
      <c r="D50" s="77" t="s">
        <v>267</v>
      </c>
      <c r="E50" s="78" t="s">
        <v>268</v>
      </c>
      <c r="F50" s="66">
        <v>0.4</v>
      </c>
      <c r="G50" s="82">
        <f>(J47*40%)/30</f>
        <v>0</v>
      </c>
      <c r="H50" s="82">
        <f>(G50*30)</f>
        <v>0</v>
      </c>
      <c r="I50" s="82">
        <f t="shared" si="9"/>
        <v>0</v>
      </c>
      <c r="J50" s="104" t="s">
        <v>309</v>
      </c>
      <c r="K50" s="3"/>
      <c r="L50" s="3"/>
      <c r="P50"/>
      <c r="Q50"/>
      <c r="R50"/>
      <c r="S50"/>
      <c r="T50"/>
      <c r="U50"/>
    </row>
    <row r="51" spans="3:21" ht="30" customHeight="1" x14ac:dyDescent="0.25">
      <c r="C51" s="17" t="s">
        <v>60</v>
      </c>
      <c r="D51" s="77" t="s">
        <v>298</v>
      </c>
      <c r="E51" s="79" t="s">
        <v>268</v>
      </c>
      <c r="F51" s="66">
        <v>0.12</v>
      </c>
      <c r="G51" s="82">
        <f>(J47*F51)/30</f>
        <v>0</v>
      </c>
      <c r="H51" s="82">
        <f>+G51*30</f>
        <v>0</v>
      </c>
      <c r="I51" s="82">
        <f t="shared" si="9"/>
        <v>0</v>
      </c>
      <c r="J51" s="26"/>
      <c r="K51" s="3"/>
      <c r="L51" s="3"/>
      <c r="P51"/>
      <c r="Q51"/>
      <c r="R51"/>
      <c r="S51"/>
      <c r="T51"/>
      <c r="U51"/>
    </row>
    <row r="52" spans="3:21" ht="30" customHeight="1" x14ac:dyDescent="0.25">
      <c r="C52" s="17" t="s">
        <v>62</v>
      </c>
      <c r="D52" s="77" t="s">
        <v>269</v>
      </c>
      <c r="E52" s="79" t="s">
        <v>268</v>
      </c>
      <c r="F52" s="66">
        <v>0.12</v>
      </c>
      <c r="G52" s="82">
        <f>(J47*F52)/30</f>
        <v>0</v>
      </c>
      <c r="H52" s="82">
        <f>+G52*30</f>
        <v>0</v>
      </c>
      <c r="I52" s="82">
        <f t="shared" si="9"/>
        <v>0</v>
      </c>
      <c r="J52" s="26"/>
      <c r="K52" s="3"/>
      <c r="L52" s="3"/>
      <c r="P52"/>
      <c r="Q52"/>
      <c r="R52"/>
      <c r="S52"/>
      <c r="T52"/>
      <c r="U52"/>
    </row>
    <row r="53" spans="3:21" ht="30" customHeight="1" x14ac:dyDescent="0.25">
      <c r="C53" s="17" t="s">
        <v>107</v>
      </c>
      <c r="D53" s="77" t="s">
        <v>270</v>
      </c>
      <c r="E53" s="79" t="s">
        <v>268</v>
      </c>
      <c r="F53" s="66">
        <v>0.2</v>
      </c>
      <c r="G53" s="82">
        <f>(J47*F53)/30</f>
        <v>0</v>
      </c>
      <c r="H53" s="82">
        <f>+G53*30</f>
        <v>0</v>
      </c>
      <c r="I53" s="82">
        <f t="shared" si="9"/>
        <v>0</v>
      </c>
      <c r="J53" s="105" t="s">
        <v>299</v>
      </c>
      <c r="K53" s="3"/>
      <c r="L53" s="3"/>
      <c r="P53"/>
      <c r="Q53"/>
      <c r="R53"/>
      <c r="S53"/>
      <c r="T53"/>
      <c r="U53"/>
    </row>
    <row r="54" spans="3:21" ht="30" customHeight="1" x14ac:dyDescent="0.25">
      <c r="C54" s="17" t="s">
        <v>108</v>
      </c>
      <c r="D54" s="77" t="s">
        <v>77</v>
      </c>
      <c r="E54" s="80" t="s">
        <v>92</v>
      </c>
      <c r="F54" s="66"/>
      <c r="G54" s="66"/>
      <c r="H54" s="82">
        <f>F54*G54</f>
        <v>0</v>
      </c>
      <c r="I54" s="82">
        <f t="shared" si="9"/>
        <v>0</v>
      </c>
      <c r="J54" s="10"/>
      <c r="K54" s="3"/>
      <c r="L54" s="3"/>
      <c r="P54"/>
      <c r="Q54"/>
      <c r="R54"/>
      <c r="S54"/>
      <c r="T54"/>
      <c r="U54"/>
    </row>
    <row r="55" spans="3:21" ht="30" customHeight="1" x14ac:dyDescent="0.25">
      <c r="C55" s="17" t="s">
        <v>109</v>
      </c>
      <c r="D55" s="77" t="s">
        <v>78</v>
      </c>
      <c r="E55" s="80" t="s">
        <v>92</v>
      </c>
      <c r="F55" s="66"/>
      <c r="G55" s="66"/>
      <c r="H55" s="82">
        <f>F55*G55</f>
        <v>0</v>
      </c>
      <c r="I55" s="82">
        <f t="shared" si="9"/>
        <v>0</v>
      </c>
      <c r="J55" s="10"/>
      <c r="K55" s="3"/>
      <c r="L55" s="3"/>
      <c r="P55"/>
      <c r="Q55"/>
      <c r="R55"/>
      <c r="S55"/>
      <c r="T55"/>
      <c r="U55"/>
    </row>
    <row r="56" spans="3:21" ht="30" customHeight="1" x14ac:dyDescent="0.25">
      <c r="C56" s="17" t="s">
        <v>110</v>
      </c>
      <c r="D56" s="77" t="s">
        <v>271</v>
      </c>
      <c r="E56" s="80" t="s">
        <v>268</v>
      </c>
      <c r="F56" s="66">
        <v>0</v>
      </c>
      <c r="G56" s="82">
        <v>0</v>
      </c>
      <c r="H56" s="82">
        <v>0</v>
      </c>
      <c r="I56" s="82">
        <v>0</v>
      </c>
      <c r="J56" s="10"/>
      <c r="K56" s="3"/>
      <c r="L56" s="3"/>
      <c r="P56"/>
      <c r="Q56"/>
      <c r="R56"/>
      <c r="S56"/>
      <c r="T56"/>
      <c r="U56"/>
    </row>
    <row r="57" spans="3:21" ht="30" customHeight="1" x14ac:dyDescent="0.25">
      <c r="C57" s="17" t="s">
        <v>282</v>
      </c>
      <c r="D57" s="81" t="s">
        <v>272</v>
      </c>
      <c r="E57" s="17" t="s">
        <v>268</v>
      </c>
      <c r="F57" s="66"/>
      <c r="G57" s="82"/>
      <c r="H57" s="82"/>
      <c r="I57" s="82">
        <f>H57*$F$47</f>
        <v>0</v>
      </c>
      <c r="J57" s="10"/>
      <c r="K57" s="3"/>
      <c r="L57" s="3"/>
      <c r="P57"/>
      <c r="Q57"/>
      <c r="R57"/>
      <c r="S57"/>
      <c r="T57"/>
      <c r="U57"/>
    </row>
    <row r="58" spans="3:21" ht="30" customHeight="1" x14ac:dyDescent="0.25">
      <c r="C58" s="17" t="s">
        <v>283</v>
      </c>
      <c r="D58" s="30" t="s">
        <v>273</v>
      </c>
      <c r="E58" s="24"/>
      <c r="F58" s="74"/>
      <c r="G58" s="74"/>
      <c r="H58" s="74">
        <f t="shared" ref="H58" si="10">+G58*30</f>
        <v>0</v>
      </c>
      <c r="I58" s="74"/>
      <c r="J58" s="10"/>
      <c r="K58" s="3"/>
      <c r="L58" s="3"/>
      <c r="P58"/>
      <c r="Q58"/>
      <c r="R58"/>
      <c r="S58"/>
      <c r="T58"/>
      <c r="U58"/>
    </row>
    <row r="59" spans="3:21" ht="30" customHeight="1" x14ac:dyDescent="0.25">
      <c r="C59" s="179" t="s">
        <v>83</v>
      </c>
      <c r="D59" s="180"/>
      <c r="E59" s="180"/>
      <c r="F59" s="180"/>
      <c r="G59" s="181"/>
      <c r="H59" s="71">
        <f>SUM(H49:H58)</f>
        <v>0</v>
      </c>
      <c r="I59" s="71">
        <f t="shared" ref="I59" si="11">SUM(I49:I58)</f>
        <v>0</v>
      </c>
      <c r="J59" s="72"/>
      <c r="K59" s="3"/>
      <c r="L59" s="3"/>
      <c r="P59"/>
      <c r="Q59"/>
      <c r="R59"/>
      <c r="S59"/>
      <c r="T59"/>
      <c r="U59"/>
    </row>
    <row r="60" spans="3:21" ht="30" customHeight="1" x14ac:dyDescent="0.25">
      <c r="C60" s="69">
        <v>5</v>
      </c>
      <c r="D60" s="169" t="s">
        <v>105</v>
      </c>
      <c r="E60" s="170"/>
      <c r="F60" s="170"/>
      <c r="G60" s="170"/>
      <c r="H60" s="170"/>
      <c r="I60" s="170"/>
      <c r="J60" s="170"/>
      <c r="K60" s="3"/>
      <c r="L60" s="3"/>
      <c r="P60"/>
      <c r="Q60"/>
      <c r="R60"/>
      <c r="S60"/>
      <c r="T60"/>
      <c r="U60"/>
    </row>
    <row r="61" spans="3:21" ht="30" customHeight="1" x14ac:dyDescent="0.25">
      <c r="C61" s="171" t="s">
        <v>281</v>
      </c>
      <c r="D61" s="172"/>
      <c r="E61" s="173"/>
      <c r="F61" s="113"/>
      <c r="G61" s="171" t="s">
        <v>275</v>
      </c>
      <c r="H61" s="172"/>
      <c r="I61" s="173"/>
      <c r="J61" s="114"/>
      <c r="K61" s="3"/>
      <c r="L61" s="3"/>
      <c r="P61"/>
      <c r="Q61"/>
      <c r="R61"/>
      <c r="S61"/>
      <c r="T61"/>
      <c r="U61"/>
    </row>
    <row r="62" spans="3:21" ht="30" customHeight="1" x14ac:dyDescent="0.25">
      <c r="C62" s="73" t="s">
        <v>43</v>
      </c>
      <c r="D62" s="73" t="s">
        <v>69</v>
      </c>
      <c r="E62" s="73" t="s">
        <v>66</v>
      </c>
      <c r="F62" s="70" t="s">
        <v>274</v>
      </c>
      <c r="G62" s="73" t="s">
        <v>12</v>
      </c>
      <c r="H62" s="73" t="s">
        <v>67</v>
      </c>
      <c r="I62" s="73" t="s">
        <v>14</v>
      </c>
      <c r="J62" s="73" t="s">
        <v>68</v>
      </c>
      <c r="K62" s="3"/>
      <c r="L62" s="3"/>
      <c r="P62"/>
      <c r="Q62"/>
      <c r="R62"/>
      <c r="S62"/>
      <c r="T62"/>
      <c r="U62"/>
    </row>
    <row r="63" spans="3:21" ht="30" customHeight="1" x14ac:dyDescent="0.25">
      <c r="C63" s="17" t="s">
        <v>245</v>
      </c>
      <c r="D63" s="75" t="s">
        <v>265</v>
      </c>
      <c r="E63" s="76" t="s">
        <v>266</v>
      </c>
      <c r="F63" s="66"/>
      <c r="G63" s="82" t="e">
        <f>+J61/F63</f>
        <v>#DIV/0!</v>
      </c>
      <c r="H63" s="82">
        <f>J61</f>
        <v>0</v>
      </c>
      <c r="I63" s="82">
        <f t="shared" ref="I63:I68" si="12">H63*$F$61</f>
        <v>0</v>
      </c>
      <c r="J63" s="67"/>
      <c r="K63" s="3"/>
      <c r="L63" s="3"/>
      <c r="P63"/>
      <c r="Q63"/>
      <c r="R63"/>
      <c r="S63"/>
      <c r="T63"/>
      <c r="U63"/>
    </row>
    <row r="64" spans="3:21" ht="30" customHeight="1" x14ac:dyDescent="0.25">
      <c r="C64" s="17" t="s">
        <v>246</v>
      </c>
      <c r="D64" s="77" t="s">
        <v>298</v>
      </c>
      <c r="E64" s="79" t="s">
        <v>268</v>
      </c>
      <c r="F64" s="66">
        <v>0.12</v>
      </c>
      <c r="G64" s="82">
        <f>(J61*F64)/30</f>
        <v>0</v>
      </c>
      <c r="H64" s="82">
        <f>+G64*30</f>
        <v>0</v>
      </c>
      <c r="I64" s="82">
        <f t="shared" ref="I64" si="13">H64*$F$47</f>
        <v>0</v>
      </c>
      <c r="J64" s="26"/>
      <c r="K64" s="3"/>
      <c r="L64" s="3"/>
      <c r="P64"/>
      <c r="Q64"/>
      <c r="R64"/>
      <c r="S64"/>
      <c r="T64"/>
      <c r="U64"/>
    </row>
    <row r="65" spans="3:21" ht="30" customHeight="1" x14ac:dyDescent="0.25">
      <c r="C65" s="17" t="s">
        <v>247</v>
      </c>
      <c r="D65" s="77" t="s">
        <v>269</v>
      </c>
      <c r="E65" s="79" t="s">
        <v>268</v>
      </c>
      <c r="F65" s="66">
        <v>0.12</v>
      </c>
      <c r="G65" s="82">
        <f>(J61*F65)/30</f>
        <v>0</v>
      </c>
      <c r="H65" s="82">
        <f>+G65*30</f>
        <v>0</v>
      </c>
      <c r="I65" s="82">
        <f t="shared" si="12"/>
        <v>0</v>
      </c>
      <c r="J65" s="26"/>
      <c r="K65" s="3"/>
      <c r="L65" s="3"/>
      <c r="P65"/>
      <c r="Q65"/>
      <c r="R65"/>
      <c r="S65"/>
      <c r="T65"/>
      <c r="U65"/>
    </row>
    <row r="66" spans="3:21" ht="30" customHeight="1" x14ac:dyDescent="0.25">
      <c r="C66" s="17" t="s">
        <v>248</v>
      </c>
      <c r="D66" s="77" t="s">
        <v>270</v>
      </c>
      <c r="E66" s="79" t="s">
        <v>268</v>
      </c>
      <c r="F66" s="66">
        <v>0.2</v>
      </c>
      <c r="G66" s="82">
        <f>(J61*F66)/30</f>
        <v>0</v>
      </c>
      <c r="H66" s="82">
        <f>+G66*30</f>
        <v>0</v>
      </c>
      <c r="I66" s="82">
        <f t="shared" si="12"/>
        <v>0</v>
      </c>
      <c r="J66" s="105" t="s">
        <v>299</v>
      </c>
      <c r="K66" s="3"/>
      <c r="L66" s="3"/>
      <c r="P66"/>
      <c r="Q66"/>
      <c r="R66"/>
      <c r="S66"/>
      <c r="T66"/>
      <c r="U66"/>
    </row>
    <row r="67" spans="3:21" ht="30" customHeight="1" x14ac:dyDescent="0.25">
      <c r="C67" s="17" t="s">
        <v>249</v>
      </c>
      <c r="D67" s="77" t="s">
        <v>77</v>
      </c>
      <c r="E67" s="80" t="s">
        <v>92</v>
      </c>
      <c r="F67" s="66"/>
      <c r="G67" s="66"/>
      <c r="H67" s="82">
        <f>F67*G67</f>
        <v>0</v>
      </c>
      <c r="I67" s="82">
        <f t="shared" si="12"/>
        <v>0</v>
      </c>
      <c r="J67" s="10"/>
      <c r="K67" s="3"/>
      <c r="L67" s="3"/>
      <c r="P67"/>
      <c r="Q67"/>
      <c r="R67"/>
      <c r="S67"/>
      <c r="T67"/>
      <c r="U67"/>
    </row>
    <row r="68" spans="3:21" ht="30" customHeight="1" x14ac:dyDescent="0.25">
      <c r="C68" s="17" t="s">
        <v>250</v>
      </c>
      <c r="D68" s="77" t="s">
        <v>78</v>
      </c>
      <c r="E68" s="80" t="s">
        <v>92</v>
      </c>
      <c r="F68" s="66"/>
      <c r="G68" s="66"/>
      <c r="H68" s="82">
        <f>F68*G68</f>
        <v>0</v>
      </c>
      <c r="I68" s="82">
        <f t="shared" si="12"/>
        <v>0</v>
      </c>
      <c r="J68" s="10"/>
      <c r="P68"/>
      <c r="Q68"/>
      <c r="R68"/>
      <c r="S68"/>
      <c r="T68"/>
      <c r="U68"/>
    </row>
    <row r="69" spans="3:21" ht="30" customHeight="1" x14ac:dyDescent="0.25">
      <c r="C69" s="17" t="s">
        <v>251</v>
      </c>
      <c r="D69" s="77" t="s">
        <v>271</v>
      </c>
      <c r="E69" s="80" t="s">
        <v>268</v>
      </c>
      <c r="F69" s="66">
        <v>0</v>
      </c>
      <c r="G69" s="82">
        <v>0</v>
      </c>
      <c r="H69" s="82">
        <v>0</v>
      </c>
      <c r="I69" s="82">
        <v>0</v>
      </c>
      <c r="J69" s="10"/>
      <c r="P69"/>
      <c r="Q69"/>
      <c r="R69"/>
      <c r="S69"/>
      <c r="T69"/>
      <c r="U69"/>
    </row>
    <row r="70" spans="3:21" ht="30" customHeight="1" x14ac:dyDescent="0.25">
      <c r="C70" s="17" t="s">
        <v>252</v>
      </c>
      <c r="D70" s="81" t="s">
        <v>272</v>
      </c>
      <c r="E70" s="17" t="s">
        <v>268</v>
      </c>
      <c r="F70" s="66"/>
      <c r="G70" s="82"/>
      <c r="H70" s="82"/>
      <c r="I70" s="82">
        <f>H70*$F$61</f>
        <v>0</v>
      </c>
      <c r="J70" s="10"/>
      <c r="P70"/>
      <c r="Q70"/>
      <c r="R70"/>
      <c r="S70"/>
      <c r="T70"/>
      <c r="U70"/>
    </row>
    <row r="71" spans="3:21" ht="30" customHeight="1" x14ac:dyDescent="0.25">
      <c r="C71" s="17" t="s">
        <v>253</v>
      </c>
      <c r="D71" s="30" t="s">
        <v>273</v>
      </c>
      <c r="E71" s="24"/>
      <c r="F71" s="74"/>
      <c r="G71" s="74"/>
      <c r="H71" s="74">
        <f t="shared" ref="H71" si="14">+G71*30</f>
        <v>0</v>
      </c>
      <c r="I71" s="74"/>
      <c r="J71" s="10"/>
      <c r="P71"/>
      <c r="Q71"/>
      <c r="R71"/>
      <c r="S71"/>
      <c r="T71"/>
      <c r="U71"/>
    </row>
    <row r="72" spans="3:21" ht="30" customHeight="1" x14ac:dyDescent="0.25">
      <c r="C72" s="179" t="s">
        <v>83</v>
      </c>
      <c r="D72" s="180"/>
      <c r="E72" s="180"/>
      <c r="F72" s="180"/>
      <c r="G72" s="181"/>
      <c r="H72" s="71">
        <f>SUM(H63:H71)</f>
        <v>0</v>
      </c>
      <c r="I72" s="71">
        <f>SUM(I63:I71)</f>
        <v>0</v>
      </c>
      <c r="J72" s="72"/>
      <c r="P72"/>
      <c r="Q72"/>
      <c r="R72"/>
      <c r="S72"/>
      <c r="T72"/>
      <c r="U72"/>
    </row>
    <row r="73" spans="3:21" ht="30" customHeight="1" x14ac:dyDescent="0.25">
      <c r="H73" s="174" t="s">
        <v>284</v>
      </c>
      <c r="I73" s="175"/>
      <c r="J73" s="83">
        <f>I17+I31+I45+I59+I72</f>
        <v>0</v>
      </c>
      <c r="P73"/>
      <c r="Q73"/>
      <c r="R73"/>
      <c r="S73"/>
      <c r="T73"/>
      <c r="U73"/>
    </row>
    <row r="74" spans="3:21" ht="15" customHeight="1" x14ac:dyDescent="0.25">
      <c r="P74"/>
      <c r="Q74"/>
      <c r="R74"/>
      <c r="S74"/>
      <c r="T74"/>
      <c r="U74"/>
    </row>
    <row r="75" spans="3:21" ht="30" customHeight="1" x14ac:dyDescent="0.25">
      <c r="P75"/>
      <c r="Q75"/>
      <c r="R75"/>
      <c r="S75"/>
      <c r="T75"/>
      <c r="U75"/>
    </row>
    <row r="76" spans="3:21" ht="30" customHeight="1" x14ac:dyDescent="0.25">
      <c r="P76"/>
      <c r="Q76"/>
      <c r="R76"/>
      <c r="S76"/>
      <c r="T76"/>
      <c r="U76"/>
    </row>
    <row r="77" spans="3:21" ht="30" customHeight="1" x14ac:dyDescent="0.25">
      <c r="P77"/>
      <c r="Q77"/>
      <c r="R77"/>
      <c r="S77"/>
      <c r="T77"/>
      <c r="U77"/>
    </row>
    <row r="78" spans="3:21" ht="30" customHeight="1" x14ac:dyDescent="0.25">
      <c r="P78"/>
      <c r="Q78"/>
      <c r="R78"/>
      <c r="S78"/>
      <c r="T78"/>
      <c r="U78"/>
    </row>
    <row r="79" spans="3:21" ht="44.25" customHeight="1" x14ac:dyDescent="0.25">
      <c r="P79"/>
      <c r="Q79"/>
      <c r="R79"/>
      <c r="S79"/>
      <c r="T79"/>
      <c r="U79"/>
    </row>
    <row r="80" spans="3:21" ht="32.25" customHeight="1" x14ac:dyDescent="0.25">
      <c r="P80"/>
      <c r="Q80"/>
      <c r="R80"/>
      <c r="S80"/>
      <c r="T80"/>
      <c r="U80"/>
    </row>
    <row r="81" spans="3:21" ht="32.25" customHeight="1" x14ac:dyDescent="0.25">
      <c r="P81"/>
      <c r="Q81"/>
      <c r="R81"/>
      <c r="S81"/>
      <c r="T81"/>
      <c r="U81"/>
    </row>
    <row r="82" spans="3:21" ht="32.25" customHeight="1" x14ac:dyDescent="0.25">
      <c r="P82"/>
      <c r="Q82"/>
      <c r="R82"/>
      <c r="S82"/>
      <c r="T82"/>
      <c r="U82"/>
    </row>
    <row r="83" spans="3:21" ht="31.5" customHeight="1" x14ac:dyDescent="0.25">
      <c r="P83"/>
      <c r="Q83"/>
      <c r="R83"/>
      <c r="S83"/>
      <c r="T83"/>
      <c r="U83"/>
    </row>
    <row r="84" spans="3:21" ht="29.25" customHeight="1" x14ac:dyDescent="0.25">
      <c r="P84"/>
      <c r="Q84"/>
      <c r="R84"/>
      <c r="S84"/>
      <c r="T84"/>
      <c r="U84"/>
    </row>
    <row r="85" spans="3:21" ht="35.25" customHeight="1" x14ac:dyDescent="0.25">
      <c r="P85"/>
      <c r="Q85"/>
      <c r="R85"/>
      <c r="S85"/>
      <c r="T85"/>
      <c r="U85"/>
    </row>
    <row r="86" spans="3:21" ht="30" customHeight="1" x14ac:dyDescent="0.25">
      <c r="C86" s="3"/>
      <c r="D86" s="3"/>
      <c r="E86" s="3"/>
      <c r="F86" s="3"/>
      <c r="G86" s="3"/>
      <c r="P86"/>
      <c r="Q86"/>
      <c r="R86"/>
      <c r="S86"/>
      <c r="T86"/>
      <c r="U86"/>
    </row>
    <row r="87" spans="3:21" ht="30" customHeight="1" x14ac:dyDescent="0.25">
      <c r="P87"/>
      <c r="Q87"/>
      <c r="R87"/>
      <c r="S87"/>
      <c r="T87"/>
      <c r="U87"/>
    </row>
    <row r="88" spans="3:21" ht="30" customHeight="1" x14ac:dyDescent="0.25">
      <c r="C88" s="3"/>
      <c r="D88" s="3"/>
      <c r="E88" s="3"/>
      <c r="F88" s="3"/>
      <c r="G88" s="3"/>
      <c r="P88"/>
      <c r="Q88"/>
      <c r="R88"/>
      <c r="S88"/>
      <c r="T88"/>
      <c r="U88"/>
    </row>
    <row r="89" spans="3:21" ht="30" customHeight="1" x14ac:dyDescent="0.25">
      <c r="C89" s="3"/>
      <c r="D89" s="3"/>
      <c r="E89" s="3"/>
      <c r="F89" s="3"/>
      <c r="G89" s="3"/>
      <c r="P89"/>
      <c r="Q89"/>
      <c r="R89"/>
      <c r="S89"/>
      <c r="T89"/>
      <c r="U89"/>
    </row>
    <row r="90" spans="3:21" ht="30" customHeight="1" x14ac:dyDescent="0.25">
      <c r="C90" s="3"/>
      <c r="D90" s="3"/>
      <c r="E90" s="3"/>
      <c r="F90" s="3"/>
      <c r="G90" s="3"/>
      <c r="P90"/>
      <c r="Q90"/>
      <c r="R90"/>
      <c r="S90"/>
      <c r="T90"/>
      <c r="U90"/>
    </row>
    <row r="91" spans="3:21" ht="30" customHeight="1" x14ac:dyDescent="0.25">
      <c r="C91" s="3"/>
      <c r="D91" s="3"/>
      <c r="E91" s="3"/>
      <c r="F91" s="3"/>
      <c r="G91" s="3"/>
      <c r="P91"/>
      <c r="Q91"/>
      <c r="R91"/>
      <c r="S91"/>
      <c r="T91"/>
      <c r="U91"/>
    </row>
    <row r="92" spans="3:21" ht="30" customHeight="1" x14ac:dyDescent="0.25">
      <c r="C92" s="3"/>
      <c r="D92" s="3"/>
      <c r="E92" s="3"/>
      <c r="F92" s="3"/>
      <c r="G92" s="3"/>
      <c r="P92"/>
      <c r="Q92"/>
      <c r="R92"/>
      <c r="S92"/>
      <c r="T92"/>
      <c r="U92"/>
    </row>
    <row r="93" spans="3:21" ht="30" customHeight="1" x14ac:dyDescent="0.25">
      <c r="C93" s="3"/>
      <c r="D93" s="3"/>
      <c r="E93" s="3"/>
      <c r="F93" s="3"/>
      <c r="G93" s="3"/>
      <c r="P93"/>
      <c r="Q93"/>
      <c r="R93"/>
      <c r="S93"/>
      <c r="T93"/>
      <c r="U93"/>
    </row>
    <row r="94" spans="3:21" ht="30" customHeight="1" x14ac:dyDescent="0.25">
      <c r="C94" s="3"/>
      <c r="D94" s="3"/>
      <c r="E94" s="3"/>
      <c r="F94" s="3"/>
      <c r="G94" s="3"/>
      <c r="P94"/>
      <c r="Q94"/>
      <c r="R94"/>
      <c r="S94"/>
      <c r="T94"/>
      <c r="U94"/>
    </row>
    <row r="95" spans="3:21" ht="30" customHeight="1" x14ac:dyDescent="0.25">
      <c r="C95" s="3"/>
      <c r="D95" s="3"/>
      <c r="E95" s="3"/>
      <c r="F95" s="3"/>
      <c r="G95" s="3"/>
      <c r="P95"/>
      <c r="Q95"/>
      <c r="R95"/>
      <c r="S95"/>
      <c r="T95"/>
      <c r="U95"/>
    </row>
    <row r="96" spans="3:21" ht="30" customHeight="1" x14ac:dyDescent="0.25">
      <c r="C96" s="3"/>
      <c r="D96" s="3"/>
      <c r="E96" s="3"/>
      <c r="F96" s="3"/>
      <c r="G96" s="3"/>
      <c r="P96"/>
      <c r="Q96"/>
      <c r="R96"/>
      <c r="S96"/>
      <c r="T96"/>
      <c r="U96"/>
    </row>
    <row r="97" spans="1:21" ht="30" customHeight="1" x14ac:dyDescent="0.25">
      <c r="C97" s="3"/>
      <c r="D97" s="3"/>
      <c r="E97" s="3"/>
      <c r="F97" s="3"/>
      <c r="G97" s="3"/>
      <c r="P97"/>
      <c r="Q97"/>
      <c r="R97"/>
      <c r="S97"/>
      <c r="T97"/>
      <c r="U97"/>
    </row>
    <row r="98" spans="1:21" ht="30" customHeight="1" x14ac:dyDescent="0.25">
      <c r="C98" s="3"/>
      <c r="D98" s="3"/>
      <c r="E98" s="3"/>
      <c r="F98" s="3"/>
      <c r="G98" s="3"/>
      <c r="P98"/>
      <c r="Q98"/>
      <c r="R98"/>
      <c r="S98"/>
      <c r="T98"/>
      <c r="U98"/>
    </row>
    <row r="99" spans="1:21" ht="30" customHeight="1" x14ac:dyDescent="0.25">
      <c r="C99" s="3"/>
      <c r="D99" s="3"/>
      <c r="E99" s="3"/>
      <c r="F99" s="3"/>
      <c r="G99" s="3"/>
      <c r="P99"/>
      <c r="Q99"/>
      <c r="R99"/>
      <c r="S99"/>
      <c r="T99"/>
      <c r="U99"/>
    </row>
    <row r="100" spans="1:21" ht="30" customHeight="1" x14ac:dyDescent="0.25">
      <c r="C100" s="3"/>
      <c r="D100" s="3"/>
      <c r="E100" s="3"/>
      <c r="F100" s="3"/>
      <c r="G100" s="3"/>
      <c r="P100"/>
      <c r="Q100"/>
      <c r="R100"/>
      <c r="S100"/>
      <c r="T100"/>
      <c r="U100"/>
    </row>
    <row r="101" spans="1:21" ht="30" customHeight="1" x14ac:dyDescent="0.25">
      <c r="C101" s="3"/>
      <c r="D101" s="3"/>
      <c r="E101" s="3"/>
      <c r="F101" s="3"/>
      <c r="G101" s="3"/>
      <c r="P101"/>
      <c r="Q101"/>
      <c r="R101"/>
      <c r="S101"/>
      <c r="T101"/>
      <c r="U101"/>
    </row>
    <row r="102" spans="1:21" ht="30" customHeight="1" x14ac:dyDescent="0.25">
      <c r="C102" s="3"/>
      <c r="D102" s="3"/>
      <c r="E102" s="3"/>
      <c r="F102" s="3"/>
      <c r="G102" s="3"/>
      <c r="P102"/>
      <c r="Q102"/>
      <c r="R102"/>
      <c r="S102"/>
      <c r="T102"/>
      <c r="U102"/>
    </row>
    <row r="103" spans="1:21" ht="30" customHeight="1" x14ac:dyDescent="0.25">
      <c r="C103" s="3"/>
      <c r="D103" s="3"/>
      <c r="E103" s="3"/>
      <c r="F103" s="3"/>
      <c r="G103" s="3"/>
      <c r="P103"/>
      <c r="Q103"/>
      <c r="R103"/>
      <c r="S103"/>
      <c r="T103"/>
      <c r="U103"/>
    </row>
    <row r="104" spans="1:21" ht="30" customHeight="1" x14ac:dyDescent="0.25">
      <c r="C104" s="3"/>
      <c r="D104" s="3"/>
      <c r="E104" s="3"/>
      <c r="F104" s="3"/>
      <c r="G104" s="3"/>
      <c r="P104"/>
      <c r="Q104"/>
      <c r="R104"/>
      <c r="S104"/>
      <c r="T104"/>
      <c r="U104"/>
    </row>
    <row r="105" spans="1:21" ht="30" customHeight="1" x14ac:dyDescent="0.25">
      <c r="C105" s="3"/>
      <c r="D105" s="3"/>
      <c r="E105" s="3"/>
      <c r="F105" s="3"/>
      <c r="G105" s="3"/>
      <c r="P105"/>
      <c r="Q105"/>
      <c r="R105"/>
      <c r="S105"/>
      <c r="T105"/>
      <c r="U105"/>
    </row>
    <row r="106" spans="1:21" ht="30" customHeight="1" x14ac:dyDescent="0.25">
      <c r="C106" s="3"/>
      <c r="D106" s="3"/>
      <c r="E106" s="3"/>
      <c r="F106" s="3"/>
      <c r="G106" s="3"/>
      <c r="P106"/>
      <c r="Q106"/>
      <c r="R106"/>
      <c r="S106"/>
      <c r="T106"/>
      <c r="U106"/>
    </row>
    <row r="107" spans="1:21" ht="30" customHeight="1" x14ac:dyDescent="0.25">
      <c r="C107" s="3"/>
      <c r="D107" s="3"/>
      <c r="E107" s="3"/>
      <c r="F107" s="3"/>
      <c r="G107" s="3"/>
      <c r="P107"/>
      <c r="Q107"/>
      <c r="R107"/>
      <c r="S107"/>
      <c r="T107"/>
      <c r="U107"/>
    </row>
    <row r="108" spans="1:21" ht="30" customHeight="1" x14ac:dyDescent="0.25">
      <c r="C108" s="3"/>
      <c r="D108" s="3"/>
      <c r="E108" s="3"/>
      <c r="F108" s="3"/>
      <c r="G108" s="3"/>
      <c r="P108"/>
      <c r="Q108"/>
      <c r="R108"/>
      <c r="S108"/>
      <c r="T108"/>
      <c r="U108"/>
    </row>
    <row r="109" spans="1:21" ht="45.75" customHeight="1" x14ac:dyDescent="0.25">
      <c r="C109" s="3"/>
      <c r="D109" s="3"/>
      <c r="E109" s="3"/>
      <c r="F109" s="3"/>
      <c r="G109" s="3"/>
      <c r="P109"/>
      <c r="Q109"/>
      <c r="R109"/>
      <c r="S109"/>
      <c r="T109"/>
      <c r="U109"/>
    </row>
    <row r="110" spans="1:21" ht="30" customHeight="1" x14ac:dyDescent="0.25">
      <c r="C110" s="3"/>
      <c r="D110" s="3"/>
      <c r="E110" s="3"/>
      <c r="F110" s="3"/>
      <c r="G110" s="3"/>
      <c r="P110"/>
      <c r="Q110"/>
      <c r="R110"/>
      <c r="S110"/>
      <c r="T110"/>
      <c r="U110"/>
    </row>
    <row r="111" spans="1:21" s="3" customFormat="1" ht="30" customHeight="1" x14ac:dyDescent="0.25">
      <c r="A111" s="1"/>
      <c r="B111"/>
      <c r="H111"/>
      <c r="I111"/>
      <c r="J111"/>
    </row>
    <row r="112" spans="1:21" s="3" customFormat="1" ht="30" customHeight="1" x14ac:dyDescent="0.25">
      <c r="A112" s="1"/>
      <c r="B112"/>
      <c r="H112"/>
      <c r="I112"/>
      <c r="J112"/>
    </row>
    <row r="113" spans="1:10" s="3" customFormat="1" ht="30" customHeight="1" x14ac:dyDescent="0.25">
      <c r="A113" s="1"/>
      <c r="B113"/>
      <c r="H113"/>
      <c r="I113"/>
      <c r="J113"/>
    </row>
    <row r="114" spans="1:10" s="3" customFormat="1" ht="30" customHeight="1" x14ac:dyDescent="0.25">
      <c r="A114" s="1"/>
      <c r="B114"/>
      <c r="H114"/>
      <c r="I114"/>
      <c r="J114"/>
    </row>
    <row r="115" spans="1:10" s="3" customFormat="1" ht="30" customHeight="1" x14ac:dyDescent="0.25">
      <c r="A115" s="1"/>
      <c r="B115"/>
      <c r="H115"/>
      <c r="I115"/>
      <c r="J115"/>
    </row>
    <row r="116" spans="1:10" s="3" customFormat="1" ht="30" customHeight="1" x14ac:dyDescent="0.25">
      <c r="A116" s="1"/>
      <c r="B116"/>
    </row>
    <row r="117" spans="1:10" s="3" customFormat="1" ht="30" customHeight="1" x14ac:dyDescent="0.25">
      <c r="A117" s="1"/>
      <c r="B117"/>
    </row>
    <row r="118" spans="1:10" s="3" customFormat="1" ht="30" customHeight="1" x14ac:dyDescent="0.25">
      <c r="A118" s="1"/>
      <c r="B118"/>
    </row>
    <row r="119" spans="1:10" s="3" customFormat="1" ht="30" customHeight="1" x14ac:dyDescent="0.25">
      <c r="A119" s="1"/>
      <c r="B119"/>
    </row>
    <row r="120" spans="1:10" s="3" customFormat="1" ht="30" customHeight="1" x14ac:dyDescent="0.25">
      <c r="A120" s="1"/>
      <c r="B120"/>
    </row>
    <row r="121" spans="1:10" s="3" customFormat="1" ht="37.5" customHeight="1" x14ac:dyDescent="0.25">
      <c r="A121" s="1"/>
      <c r="B121"/>
    </row>
    <row r="122" spans="1:10" s="3" customFormat="1" ht="35.25" customHeight="1" x14ac:dyDescent="0.25">
      <c r="A122" s="1"/>
      <c r="B122"/>
    </row>
    <row r="123" spans="1:10" s="3" customFormat="1" ht="33" customHeight="1" x14ac:dyDescent="0.25">
      <c r="A123" s="1"/>
      <c r="B123"/>
    </row>
    <row r="124" spans="1:10" s="3" customFormat="1" ht="30" customHeight="1" x14ac:dyDescent="0.25">
      <c r="A124" s="1"/>
      <c r="B124"/>
    </row>
    <row r="125" spans="1:10" s="3" customFormat="1" ht="30" customHeight="1" x14ac:dyDescent="0.25">
      <c r="A125" s="1"/>
      <c r="B125"/>
    </row>
    <row r="126" spans="1:10" s="3" customFormat="1" ht="30" customHeight="1" x14ac:dyDescent="0.25">
      <c r="A126" s="1"/>
      <c r="B126"/>
    </row>
    <row r="127" spans="1:10" s="3" customFormat="1" ht="30" customHeight="1" x14ac:dyDescent="0.25">
      <c r="A127" s="1"/>
      <c r="B127"/>
    </row>
    <row r="128" spans="1:10" s="3" customFormat="1" ht="30" customHeight="1" x14ac:dyDescent="0.25">
      <c r="A128" s="1"/>
      <c r="B128"/>
    </row>
    <row r="129" spans="1:2" s="3" customFormat="1" ht="30" customHeight="1" x14ac:dyDescent="0.25">
      <c r="A129" s="1"/>
      <c r="B129"/>
    </row>
    <row r="130" spans="1:2" s="3" customFormat="1" ht="30" customHeight="1" x14ac:dyDescent="0.25">
      <c r="A130" s="1"/>
      <c r="B130"/>
    </row>
    <row r="131" spans="1:2" s="3" customFormat="1" ht="30" customHeight="1" x14ac:dyDescent="0.25">
      <c r="A131" s="1"/>
      <c r="B131"/>
    </row>
    <row r="132" spans="1:2" s="3" customFormat="1" ht="30" customHeight="1" x14ac:dyDescent="0.25">
      <c r="A132" s="1"/>
      <c r="B132"/>
    </row>
    <row r="133" spans="1:2" s="3" customFormat="1" ht="30" customHeight="1" x14ac:dyDescent="0.25">
      <c r="A133" s="1"/>
      <c r="B133"/>
    </row>
    <row r="134" spans="1:2" s="3" customFormat="1" ht="30" customHeight="1" x14ac:dyDescent="0.25">
      <c r="A134" s="1"/>
      <c r="B134"/>
    </row>
    <row r="135" spans="1:2" s="3" customFormat="1" ht="33" customHeight="1" x14ac:dyDescent="0.25">
      <c r="A135" s="1"/>
      <c r="B135"/>
    </row>
    <row r="136" spans="1:2" s="3" customFormat="1" ht="30" customHeight="1" x14ac:dyDescent="0.25">
      <c r="A136" s="1"/>
      <c r="B136"/>
    </row>
    <row r="137" spans="1:2" s="3" customFormat="1" ht="30" customHeight="1" x14ac:dyDescent="0.25">
      <c r="A137" s="1"/>
      <c r="B137"/>
    </row>
    <row r="138" spans="1:2" s="3" customFormat="1" ht="30" customHeight="1" x14ac:dyDescent="0.25">
      <c r="A138" s="1"/>
      <c r="B138"/>
    </row>
    <row r="139" spans="1:2" s="3" customFormat="1" ht="30" customHeight="1" x14ac:dyDescent="0.25">
      <c r="A139" s="1"/>
      <c r="B139"/>
    </row>
    <row r="140" spans="1:2" s="3" customFormat="1" ht="30" customHeight="1" x14ac:dyDescent="0.25">
      <c r="A140" s="1"/>
      <c r="B140"/>
    </row>
    <row r="141" spans="1:2" s="3" customFormat="1" ht="30" customHeight="1" x14ac:dyDescent="0.25">
      <c r="A141" s="1"/>
      <c r="B141"/>
    </row>
    <row r="142" spans="1:2" s="3" customFormat="1" ht="30" customHeight="1" x14ac:dyDescent="0.25">
      <c r="A142" s="1"/>
      <c r="B142"/>
    </row>
    <row r="143" spans="1:2" s="3" customFormat="1" ht="30" customHeight="1" x14ac:dyDescent="0.25">
      <c r="A143" s="1"/>
      <c r="B143"/>
    </row>
    <row r="144" spans="1:2" s="3" customFormat="1" ht="33" customHeight="1" x14ac:dyDescent="0.25">
      <c r="A144" s="1"/>
      <c r="B144"/>
    </row>
    <row r="145" spans="1:2" s="3" customFormat="1" ht="37.5" customHeight="1" x14ac:dyDescent="0.25">
      <c r="A145" s="1"/>
      <c r="B145"/>
    </row>
    <row r="146" spans="1:2" s="3" customFormat="1" ht="37.5" customHeight="1" x14ac:dyDescent="0.25">
      <c r="A146" s="1"/>
      <c r="B146"/>
    </row>
    <row r="147" spans="1:2" s="3" customFormat="1" ht="37.5" customHeight="1" x14ac:dyDescent="0.25">
      <c r="A147" s="1"/>
      <c r="B147"/>
    </row>
    <row r="148" spans="1:2" s="3" customFormat="1" ht="37.5" customHeight="1" x14ac:dyDescent="0.25">
      <c r="A148" s="1"/>
      <c r="B148"/>
    </row>
    <row r="149" spans="1:2" s="3" customFormat="1" ht="30" customHeight="1" x14ac:dyDescent="0.25">
      <c r="A149" s="1"/>
      <c r="B149"/>
    </row>
    <row r="150" spans="1:2" s="3" customFormat="1" ht="30" customHeight="1" x14ac:dyDescent="0.25">
      <c r="A150" s="1"/>
      <c r="B150"/>
    </row>
    <row r="151" spans="1:2" s="3" customFormat="1" ht="30" customHeight="1" x14ac:dyDescent="0.25">
      <c r="A151" s="1"/>
      <c r="B151"/>
    </row>
    <row r="152" spans="1:2" s="3" customFormat="1" ht="30" customHeight="1" x14ac:dyDescent="0.25">
      <c r="A152" s="1"/>
      <c r="B152"/>
    </row>
    <row r="153" spans="1:2" s="3" customFormat="1" ht="30" customHeight="1" x14ac:dyDescent="0.25">
      <c r="A153" s="1"/>
      <c r="B153"/>
    </row>
    <row r="154" spans="1:2" s="3" customFormat="1" ht="30" customHeight="1" x14ac:dyDescent="0.25">
      <c r="A154" s="1"/>
      <c r="B154"/>
    </row>
    <row r="155" spans="1:2" s="3" customFormat="1" ht="30" customHeight="1" x14ac:dyDescent="0.25">
      <c r="A155" s="1"/>
      <c r="B155"/>
    </row>
    <row r="156" spans="1:2" s="3" customFormat="1" ht="30" customHeight="1" x14ac:dyDescent="0.25">
      <c r="A156" s="1"/>
      <c r="B156"/>
    </row>
    <row r="157" spans="1:2" s="3" customFormat="1" ht="30" customHeight="1" x14ac:dyDescent="0.25">
      <c r="A157" s="1"/>
      <c r="B157"/>
    </row>
    <row r="158" spans="1:2" s="3" customFormat="1" ht="30" customHeight="1" x14ac:dyDescent="0.25">
      <c r="A158" s="1"/>
      <c r="B158"/>
    </row>
    <row r="159" spans="1:2" s="3" customFormat="1" ht="30" customHeight="1" x14ac:dyDescent="0.25">
      <c r="A159" s="1"/>
      <c r="B159"/>
    </row>
    <row r="160" spans="1:2" s="3" customFormat="1" ht="30" customHeight="1" x14ac:dyDescent="0.25">
      <c r="A160" s="1"/>
      <c r="B160"/>
    </row>
    <row r="161" spans="1:6" s="3" customFormat="1" ht="51" customHeight="1" x14ac:dyDescent="0.25">
      <c r="A161" s="1"/>
      <c r="B161"/>
      <c r="C161"/>
      <c r="D161"/>
      <c r="E161"/>
      <c r="F161"/>
    </row>
    <row r="162" spans="1:6" s="3" customFormat="1" ht="30" customHeight="1" x14ac:dyDescent="0.25">
      <c r="A162" s="1"/>
      <c r="B162"/>
      <c r="C162"/>
      <c r="D162"/>
      <c r="E162"/>
      <c r="F162"/>
    </row>
    <row r="163" spans="1:6" s="3" customFormat="1" ht="111" customHeight="1" x14ac:dyDescent="0.25">
      <c r="A163" s="1"/>
      <c r="B163"/>
      <c r="C163"/>
      <c r="D163"/>
      <c r="E163"/>
      <c r="F163"/>
    </row>
    <row r="164" spans="1:6" s="3" customFormat="1" ht="34.5" customHeight="1" x14ac:dyDescent="0.25">
      <c r="A164" s="1"/>
      <c r="B164"/>
      <c r="C164"/>
      <c r="D164"/>
      <c r="E164"/>
      <c r="F164"/>
    </row>
    <row r="165" spans="1:6" s="3" customFormat="1" ht="30" customHeight="1" x14ac:dyDescent="0.25">
      <c r="A165" s="1"/>
      <c r="B165"/>
      <c r="C165"/>
      <c r="D165"/>
      <c r="E165"/>
      <c r="F165"/>
    </row>
    <row r="166" spans="1:6" s="3" customFormat="1" ht="30" customHeight="1" x14ac:dyDescent="0.25">
      <c r="A166" s="1"/>
      <c r="B166"/>
      <c r="C166"/>
      <c r="D166"/>
      <c r="E166"/>
      <c r="F166"/>
    </row>
    <row r="167" spans="1:6" s="3" customFormat="1" ht="30" customHeight="1" x14ac:dyDescent="0.25">
      <c r="A167" s="1"/>
      <c r="B167"/>
      <c r="C167"/>
      <c r="D167"/>
      <c r="E167"/>
      <c r="F167"/>
    </row>
    <row r="168" spans="1:6" s="3" customFormat="1" ht="30" customHeight="1" x14ac:dyDescent="0.25">
      <c r="A168" s="1"/>
      <c r="B168"/>
      <c r="C168"/>
      <c r="D168"/>
      <c r="E168"/>
      <c r="F168"/>
    </row>
    <row r="169" spans="1:6" s="3" customFormat="1" ht="30" customHeight="1" x14ac:dyDescent="0.25">
      <c r="A169" s="1"/>
      <c r="B169"/>
      <c r="C169"/>
      <c r="D169"/>
      <c r="E169"/>
      <c r="F169"/>
    </row>
    <row r="170" spans="1:6" s="3" customFormat="1" ht="30" customHeight="1" x14ac:dyDescent="0.25">
      <c r="A170" s="1"/>
      <c r="B170"/>
      <c r="C170"/>
      <c r="D170"/>
      <c r="E170"/>
      <c r="F170"/>
    </row>
    <row r="171" spans="1:6" s="3" customFormat="1" ht="30" customHeight="1" x14ac:dyDescent="0.25">
      <c r="A171" s="1"/>
      <c r="B171"/>
      <c r="C171"/>
      <c r="D171"/>
      <c r="E171"/>
      <c r="F171"/>
    </row>
    <row r="172" spans="1:6" s="3" customFormat="1" ht="30" customHeight="1" x14ac:dyDescent="0.25">
      <c r="A172" s="1"/>
      <c r="B172"/>
      <c r="C172"/>
      <c r="D172"/>
      <c r="E172"/>
      <c r="F172"/>
    </row>
    <row r="173" spans="1:6" s="3" customFormat="1" ht="30" customHeight="1" x14ac:dyDescent="0.25">
      <c r="A173" s="1"/>
      <c r="B173"/>
      <c r="C173"/>
      <c r="D173"/>
      <c r="E173"/>
      <c r="F173"/>
    </row>
    <row r="174" spans="1:6" s="3" customFormat="1" ht="30" customHeight="1" x14ac:dyDescent="0.25">
      <c r="A174" s="1"/>
      <c r="B174"/>
      <c r="C174"/>
      <c r="D174"/>
      <c r="E174"/>
      <c r="F174"/>
    </row>
    <row r="175" spans="1:6" s="3" customFormat="1" ht="30" customHeight="1" x14ac:dyDescent="0.25">
      <c r="A175" s="1"/>
      <c r="B175"/>
      <c r="C175"/>
      <c r="D175"/>
      <c r="E175"/>
      <c r="F175"/>
    </row>
    <row r="176" spans="1:6" s="3" customFormat="1" ht="30" customHeight="1" x14ac:dyDescent="0.25">
      <c r="A176" s="1"/>
      <c r="B176"/>
      <c r="C176"/>
      <c r="D176"/>
      <c r="E176"/>
      <c r="F176"/>
    </row>
    <row r="177" spans="1:6" s="3" customFormat="1" ht="30" customHeight="1" x14ac:dyDescent="0.25">
      <c r="A177" s="1"/>
      <c r="B177"/>
      <c r="C177"/>
      <c r="D177"/>
      <c r="E177"/>
      <c r="F177"/>
    </row>
    <row r="178" spans="1:6" s="3" customFormat="1" ht="30" customHeight="1" x14ac:dyDescent="0.25">
      <c r="A178" s="1"/>
      <c r="B178"/>
      <c r="C178"/>
      <c r="D178"/>
      <c r="E178"/>
      <c r="F178"/>
    </row>
    <row r="179" spans="1:6" s="3" customFormat="1" ht="30" customHeight="1" x14ac:dyDescent="0.25">
      <c r="A179" s="1"/>
      <c r="B179"/>
      <c r="C179"/>
      <c r="D179"/>
      <c r="E179"/>
      <c r="F179"/>
    </row>
    <row r="180" spans="1:6" s="3" customFormat="1" ht="30" customHeight="1" x14ac:dyDescent="0.25">
      <c r="A180" s="1"/>
      <c r="B180"/>
      <c r="C180"/>
      <c r="D180"/>
      <c r="E180"/>
      <c r="F180"/>
    </row>
    <row r="181" spans="1:6" s="3" customFormat="1" ht="30" customHeight="1" x14ac:dyDescent="0.25">
      <c r="A181" s="1"/>
      <c r="B181"/>
      <c r="C181"/>
      <c r="D181"/>
      <c r="E181"/>
      <c r="F181"/>
    </row>
    <row r="182" spans="1:6" s="3" customFormat="1" ht="30" customHeight="1" x14ac:dyDescent="0.25">
      <c r="A182" s="1"/>
      <c r="B182"/>
      <c r="C182"/>
      <c r="D182"/>
      <c r="E182"/>
      <c r="F182"/>
    </row>
    <row r="183" spans="1:6" s="3" customFormat="1" ht="45.75" customHeight="1" x14ac:dyDescent="0.25">
      <c r="A183" s="1"/>
      <c r="B183"/>
      <c r="C183"/>
      <c r="D183"/>
      <c r="E183"/>
      <c r="F183"/>
    </row>
    <row r="184" spans="1:6" s="3" customFormat="1" ht="30" customHeight="1" x14ac:dyDescent="0.25">
      <c r="A184" s="1"/>
      <c r="B184"/>
      <c r="C184"/>
      <c r="D184"/>
      <c r="E184"/>
      <c r="F184"/>
    </row>
    <row r="185" spans="1:6" s="3" customFormat="1" ht="30" customHeight="1" x14ac:dyDescent="0.25">
      <c r="A185" s="1"/>
      <c r="B185"/>
      <c r="C185"/>
      <c r="D185"/>
      <c r="E185"/>
      <c r="F185"/>
    </row>
    <row r="186" spans="1:6" s="3" customFormat="1" ht="30" customHeight="1" x14ac:dyDescent="0.25">
      <c r="A186" s="1"/>
      <c r="B186"/>
      <c r="C186"/>
      <c r="D186"/>
      <c r="E186"/>
      <c r="F186"/>
    </row>
    <row r="187" spans="1:6" s="3" customFormat="1" ht="30" customHeight="1" x14ac:dyDescent="0.25">
      <c r="A187" s="1"/>
      <c r="B187"/>
      <c r="C187"/>
      <c r="D187"/>
      <c r="E187"/>
      <c r="F187"/>
    </row>
    <row r="188" spans="1:6" s="3" customFormat="1" ht="30" customHeight="1" x14ac:dyDescent="0.25">
      <c r="A188" s="1"/>
      <c r="B188"/>
      <c r="C188"/>
      <c r="D188"/>
      <c r="E188"/>
      <c r="F188"/>
    </row>
    <row r="189" spans="1:6" s="3" customFormat="1" ht="30" customHeight="1" x14ac:dyDescent="0.25">
      <c r="A189" s="1"/>
      <c r="B189"/>
      <c r="C189"/>
      <c r="D189"/>
      <c r="E189"/>
      <c r="F189"/>
    </row>
    <row r="190" spans="1:6" s="3" customFormat="1" ht="30" customHeight="1" x14ac:dyDescent="0.25">
      <c r="A190" s="1"/>
      <c r="B190"/>
      <c r="C190"/>
      <c r="D190"/>
      <c r="E190"/>
      <c r="F190"/>
    </row>
    <row r="191" spans="1:6" s="3" customFormat="1" ht="30" customHeight="1" x14ac:dyDescent="0.25">
      <c r="A191" s="1"/>
      <c r="B191"/>
      <c r="C191"/>
      <c r="D191"/>
      <c r="E191"/>
      <c r="F191"/>
    </row>
    <row r="192" spans="1:6" s="3" customFormat="1" ht="30" customHeight="1" x14ac:dyDescent="0.25">
      <c r="A192" s="1"/>
      <c r="B192"/>
      <c r="C192"/>
      <c r="D192"/>
      <c r="E192"/>
      <c r="F192"/>
    </row>
    <row r="193" spans="1:6" s="3" customFormat="1" ht="30" customHeight="1" x14ac:dyDescent="0.25">
      <c r="A193" s="1"/>
      <c r="B193"/>
      <c r="C193"/>
      <c r="D193"/>
      <c r="E193"/>
      <c r="F193"/>
    </row>
    <row r="194" spans="1:6" s="3" customFormat="1" ht="30" customHeight="1" x14ac:dyDescent="0.25">
      <c r="A194" s="1"/>
      <c r="B194"/>
      <c r="C194"/>
      <c r="D194"/>
      <c r="E194"/>
      <c r="F194"/>
    </row>
    <row r="195" spans="1:6" s="3" customFormat="1" ht="30" customHeight="1" x14ac:dyDescent="0.25">
      <c r="A195" s="1"/>
      <c r="B195"/>
      <c r="C195"/>
      <c r="D195"/>
      <c r="E195"/>
      <c r="F195"/>
    </row>
    <row r="196" spans="1:6" s="3" customFormat="1" ht="30" customHeight="1" x14ac:dyDescent="0.25">
      <c r="A196" s="1"/>
      <c r="B196"/>
      <c r="C196"/>
      <c r="D196"/>
      <c r="E196"/>
      <c r="F196"/>
    </row>
    <row r="197" spans="1:6" s="3" customFormat="1" ht="30" customHeight="1" x14ac:dyDescent="0.25">
      <c r="A197" s="1"/>
      <c r="B197"/>
      <c r="C197"/>
      <c r="D197"/>
      <c r="E197"/>
      <c r="F197"/>
    </row>
    <row r="198" spans="1:6" s="3" customFormat="1" ht="30" customHeight="1" x14ac:dyDescent="0.25">
      <c r="A198" s="1"/>
      <c r="B198"/>
      <c r="C198"/>
      <c r="D198"/>
      <c r="E198"/>
      <c r="F198"/>
    </row>
    <row r="199" spans="1:6" s="3" customFormat="1" ht="30" customHeight="1" x14ac:dyDescent="0.25">
      <c r="A199" s="1"/>
      <c r="B199"/>
      <c r="C199"/>
      <c r="D199"/>
      <c r="E199"/>
      <c r="F199"/>
    </row>
    <row r="200" spans="1:6" s="3" customFormat="1" ht="30" customHeight="1" x14ac:dyDescent="0.25">
      <c r="A200" s="1"/>
      <c r="B200"/>
      <c r="C200"/>
      <c r="D200"/>
      <c r="E200"/>
      <c r="F200"/>
    </row>
    <row r="201" spans="1:6" s="3" customFormat="1" ht="30" customHeight="1" x14ac:dyDescent="0.25">
      <c r="A201" s="1"/>
      <c r="B201"/>
      <c r="C201"/>
      <c r="D201"/>
      <c r="E201"/>
      <c r="F201"/>
    </row>
    <row r="202" spans="1:6" s="3" customFormat="1" ht="47.25" customHeight="1" x14ac:dyDescent="0.25">
      <c r="A202" s="1"/>
      <c r="B202"/>
      <c r="C202"/>
      <c r="D202"/>
      <c r="E202"/>
      <c r="F202"/>
    </row>
    <row r="203" spans="1:6" s="3" customFormat="1" ht="9" customHeight="1" x14ac:dyDescent="0.25">
      <c r="A203" s="1"/>
      <c r="B203"/>
      <c r="C203"/>
      <c r="D203"/>
      <c r="E203"/>
      <c r="F203"/>
    </row>
    <row r="204" spans="1:6" s="3" customFormat="1" ht="30" customHeight="1" x14ac:dyDescent="0.25">
      <c r="A204" s="1"/>
      <c r="B204"/>
      <c r="C204"/>
      <c r="D204"/>
      <c r="E204"/>
      <c r="F204"/>
    </row>
    <row r="205" spans="1:6" s="3" customFormat="1" ht="30" customHeight="1" x14ac:dyDescent="0.25">
      <c r="A205" s="1"/>
      <c r="B205"/>
      <c r="C205"/>
      <c r="D205"/>
      <c r="E205"/>
      <c r="F205"/>
    </row>
    <row r="206" spans="1:6" s="3" customFormat="1" ht="30" customHeight="1" x14ac:dyDescent="0.25">
      <c r="A206" s="1"/>
      <c r="B206"/>
      <c r="C206"/>
      <c r="D206"/>
      <c r="E206"/>
      <c r="F206"/>
    </row>
    <row r="207" spans="1:6" s="3" customFormat="1" ht="30" customHeight="1" x14ac:dyDescent="0.25">
      <c r="A207" s="1"/>
      <c r="B207"/>
      <c r="C207"/>
      <c r="D207"/>
      <c r="E207"/>
      <c r="F207"/>
    </row>
    <row r="208" spans="1:6" s="3" customFormat="1" ht="30" customHeight="1" x14ac:dyDescent="0.25">
      <c r="A208" s="1"/>
      <c r="B208"/>
      <c r="C208"/>
      <c r="D208"/>
      <c r="E208"/>
      <c r="F208"/>
    </row>
    <row r="209" spans="1:6" s="3" customFormat="1" ht="30" customHeight="1" x14ac:dyDescent="0.25">
      <c r="A209" s="1"/>
      <c r="B209"/>
      <c r="C209"/>
      <c r="D209"/>
      <c r="E209"/>
      <c r="F209"/>
    </row>
    <row r="210" spans="1:6" s="3" customFormat="1" ht="56.25" customHeight="1" x14ac:dyDescent="0.25">
      <c r="A210" s="1"/>
      <c r="B210"/>
      <c r="C210"/>
      <c r="D210"/>
      <c r="E210"/>
      <c r="F210"/>
    </row>
    <row r="211" spans="1:6" s="3" customFormat="1" ht="42.75" customHeight="1" x14ac:dyDescent="0.25">
      <c r="A211" s="1"/>
      <c r="B211"/>
      <c r="C211"/>
      <c r="D211"/>
      <c r="E211"/>
      <c r="F211"/>
    </row>
    <row r="212" spans="1:6" s="3" customFormat="1" ht="48" customHeight="1" x14ac:dyDescent="0.25">
      <c r="A212" s="1"/>
      <c r="B212"/>
      <c r="C212"/>
      <c r="D212"/>
      <c r="E212"/>
      <c r="F212"/>
    </row>
    <row r="213" spans="1:6" s="3" customFormat="1" ht="30" customHeight="1" x14ac:dyDescent="0.25">
      <c r="A213" s="1"/>
      <c r="B213"/>
      <c r="C213"/>
      <c r="D213"/>
      <c r="E213"/>
      <c r="F213"/>
    </row>
    <row r="214" spans="1:6" s="3" customFormat="1" ht="30" customHeight="1" x14ac:dyDescent="0.25">
      <c r="A214" s="1"/>
      <c r="B214"/>
      <c r="C214"/>
      <c r="D214"/>
      <c r="E214"/>
      <c r="F214"/>
    </row>
    <row r="215" spans="1:6" s="3" customFormat="1" ht="30" customHeight="1" x14ac:dyDescent="0.25">
      <c r="A215" s="1"/>
      <c r="B215"/>
      <c r="C215"/>
      <c r="D215"/>
      <c r="E215"/>
      <c r="F215"/>
    </row>
    <row r="216" spans="1:6" s="3" customFormat="1" ht="30" customHeight="1" x14ac:dyDescent="0.25">
      <c r="A216" s="1"/>
      <c r="B216"/>
      <c r="C216"/>
      <c r="D216"/>
      <c r="E216"/>
      <c r="F216"/>
    </row>
    <row r="217" spans="1:6" s="3" customFormat="1" ht="30" customHeight="1" x14ac:dyDescent="0.25">
      <c r="A217" s="1"/>
      <c r="B217"/>
      <c r="C217"/>
      <c r="D217"/>
      <c r="E217"/>
      <c r="F217"/>
    </row>
    <row r="218" spans="1:6" s="3" customFormat="1" ht="30" customHeight="1" x14ac:dyDescent="0.25">
      <c r="A218" s="1"/>
      <c r="B218"/>
      <c r="C218"/>
      <c r="D218"/>
      <c r="E218"/>
      <c r="F218"/>
    </row>
    <row r="219" spans="1:6" s="3" customFormat="1" ht="30" customHeight="1" x14ac:dyDescent="0.25">
      <c r="A219" s="1"/>
      <c r="B219"/>
      <c r="C219"/>
      <c r="D219"/>
      <c r="E219"/>
      <c r="F219"/>
    </row>
    <row r="220" spans="1:6" s="3" customFormat="1" ht="30" customHeight="1" x14ac:dyDescent="0.25">
      <c r="A220" s="1"/>
      <c r="B220"/>
      <c r="C220"/>
      <c r="D220"/>
      <c r="E220"/>
      <c r="F220"/>
    </row>
    <row r="221" spans="1:6" s="3" customFormat="1" ht="30" customHeight="1" x14ac:dyDescent="0.25">
      <c r="A221" s="1"/>
      <c r="B221"/>
      <c r="C221"/>
      <c r="D221"/>
      <c r="E221"/>
      <c r="F221"/>
    </row>
    <row r="222" spans="1:6" s="3" customFormat="1" ht="30" customHeight="1" x14ac:dyDescent="0.25">
      <c r="A222" s="1"/>
      <c r="B222"/>
      <c r="C222"/>
      <c r="D222"/>
      <c r="E222"/>
      <c r="F222"/>
    </row>
    <row r="223" spans="1:6" s="3" customFormat="1" ht="30" customHeight="1" x14ac:dyDescent="0.25">
      <c r="A223" s="1"/>
      <c r="B223"/>
      <c r="C223"/>
      <c r="D223"/>
      <c r="E223"/>
      <c r="F223"/>
    </row>
    <row r="224" spans="1:6" s="3" customFormat="1" ht="30" customHeight="1" x14ac:dyDescent="0.25">
      <c r="A224" s="1"/>
      <c r="B224"/>
      <c r="C224"/>
      <c r="D224"/>
      <c r="E224"/>
      <c r="F224"/>
    </row>
    <row r="225" spans="1:6" s="3" customFormat="1" ht="30" customHeight="1" x14ac:dyDescent="0.25">
      <c r="A225" s="1"/>
      <c r="B225"/>
      <c r="C225"/>
      <c r="D225"/>
      <c r="E225"/>
      <c r="F225"/>
    </row>
    <row r="226" spans="1:6" s="3" customFormat="1" ht="30" customHeight="1" x14ac:dyDescent="0.25">
      <c r="A226" s="1"/>
      <c r="B226"/>
      <c r="C226"/>
      <c r="D226"/>
      <c r="E226"/>
      <c r="F226"/>
    </row>
    <row r="227" spans="1:6" s="3" customFormat="1" ht="30" customHeight="1" x14ac:dyDescent="0.25">
      <c r="A227" s="1"/>
      <c r="B227"/>
      <c r="C227"/>
      <c r="D227"/>
      <c r="E227"/>
      <c r="F227"/>
    </row>
    <row r="228" spans="1:6" s="3" customFormat="1" ht="30" customHeight="1" x14ac:dyDescent="0.25">
      <c r="A228" s="1"/>
      <c r="B228"/>
      <c r="C228"/>
      <c r="D228"/>
      <c r="E228"/>
      <c r="F228"/>
    </row>
    <row r="229" spans="1:6" s="3" customFormat="1" ht="30" customHeight="1" x14ac:dyDescent="0.25">
      <c r="A229" s="1"/>
      <c r="B229"/>
      <c r="C229"/>
      <c r="D229"/>
      <c r="E229"/>
      <c r="F229"/>
    </row>
    <row r="230" spans="1:6" s="3" customFormat="1" ht="30" customHeight="1" x14ac:dyDescent="0.25">
      <c r="A230" s="1"/>
      <c r="B230"/>
      <c r="C230"/>
      <c r="D230"/>
      <c r="E230"/>
      <c r="F230"/>
    </row>
    <row r="231" spans="1:6" s="3" customFormat="1" ht="30" customHeight="1" x14ac:dyDescent="0.25">
      <c r="A231" s="1"/>
      <c r="B231"/>
      <c r="C231"/>
      <c r="D231"/>
      <c r="E231"/>
      <c r="F231"/>
    </row>
    <row r="232" spans="1:6" s="3" customFormat="1" ht="30" customHeight="1" x14ac:dyDescent="0.25">
      <c r="A232" s="1"/>
      <c r="B232"/>
      <c r="C232"/>
      <c r="D232"/>
      <c r="E232"/>
      <c r="F232"/>
    </row>
    <row r="233" spans="1:6" s="3" customFormat="1" ht="30" customHeight="1" x14ac:dyDescent="0.25">
      <c r="A233" s="1"/>
      <c r="B233"/>
      <c r="C233"/>
      <c r="D233"/>
      <c r="E233"/>
      <c r="F233"/>
    </row>
    <row r="234" spans="1:6" s="3" customFormat="1" ht="30" customHeight="1" x14ac:dyDescent="0.25">
      <c r="A234" s="1"/>
      <c r="B234"/>
      <c r="C234"/>
      <c r="D234"/>
      <c r="E234"/>
      <c r="F234"/>
    </row>
    <row r="235" spans="1:6" s="3" customFormat="1" ht="30" customHeight="1" x14ac:dyDescent="0.25">
      <c r="A235" s="1"/>
      <c r="B235"/>
      <c r="C235"/>
      <c r="D235"/>
      <c r="E235"/>
      <c r="F235"/>
    </row>
    <row r="236" spans="1:6" s="3" customFormat="1" ht="30" customHeight="1" x14ac:dyDescent="0.25">
      <c r="A236" s="1"/>
      <c r="B236"/>
      <c r="C236"/>
      <c r="D236"/>
      <c r="E236"/>
      <c r="F236"/>
    </row>
    <row r="237" spans="1:6" s="3" customFormat="1" ht="30" customHeight="1" x14ac:dyDescent="0.25">
      <c r="A237" s="1"/>
      <c r="B237"/>
      <c r="C237"/>
      <c r="D237"/>
      <c r="E237"/>
      <c r="F237"/>
    </row>
    <row r="238" spans="1:6" s="3" customFormat="1" ht="30" customHeight="1" x14ac:dyDescent="0.25">
      <c r="A238" s="1"/>
      <c r="B238"/>
      <c r="C238"/>
      <c r="D238"/>
      <c r="E238"/>
      <c r="F238"/>
    </row>
    <row r="239" spans="1:6" s="3" customFormat="1" ht="30" customHeight="1" x14ac:dyDescent="0.25">
      <c r="A239" s="1"/>
      <c r="B239"/>
      <c r="C239"/>
      <c r="D239"/>
      <c r="E239"/>
      <c r="F239"/>
    </row>
    <row r="240" spans="1:6" s="3" customFormat="1" ht="30" customHeight="1" x14ac:dyDescent="0.25">
      <c r="A240" s="1"/>
      <c r="B240"/>
      <c r="C240"/>
      <c r="D240"/>
      <c r="E240"/>
      <c r="F240"/>
    </row>
    <row r="241" spans="1:6" s="3" customFormat="1" ht="30" customHeight="1" x14ac:dyDescent="0.25">
      <c r="A241" s="1"/>
      <c r="B241"/>
      <c r="C241"/>
      <c r="D241"/>
      <c r="E241"/>
      <c r="F241"/>
    </row>
    <row r="242" spans="1:6" s="3" customFormat="1" ht="30" customHeight="1" x14ac:dyDescent="0.25">
      <c r="A242" s="1"/>
      <c r="B242"/>
      <c r="C242"/>
      <c r="D242"/>
      <c r="E242"/>
      <c r="F242"/>
    </row>
    <row r="243" spans="1:6" s="3" customFormat="1" ht="30" customHeight="1" x14ac:dyDescent="0.25">
      <c r="A243" s="1"/>
      <c r="B243"/>
      <c r="C243"/>
      <c r="D243"/>
      <c r="E243"/>
      <c r="F243"/>
    </row>
    <row r="244" spans="1:6" s="3" customFormat="1" ht="30" customHeight="1" x14ac:dyDescent="0.25">
      <c r="A244" s="1"/>
      <c r="B244"/>
      <c r="C244"/>
      <c r="D244"/>
      <c r="E244"/>
      <c r="F244"/>
    </row>
    <row r="245" spans="1:6" s="3" customFormat="1" ht="30" customHeight="1" x14ac:dyDescent="0.25">
      <c r="A245" s="1"/>
      <c r="B245"/>
      <c r="C245"/>
      <c r="D245"/>
      <c r="E245"/>
      <c r="F245"/>
    </row>
    <row r="246" spans="1:6" s="3" customFormat="1" ht="30" customHeight="1" x14ac:dyDescent="0.25">
      <c r="A246" s="1"/>
      <c r="B246"/>
      <c r="C246"/>
      <c r="D246"/>
      <c r="E246"/>
      <c r="F246"/>
    </row>
    <row r="247" spans="1:6" s="3" customFormat="1" ht="30" customHeight="1" x14ac:dyDescent="0.25">
      <c r="A247" s="1"/>
      <c r="B247"/>
      <c r="C247"/>
      <c r="D247"/>
      <c r="E247"/>
      <c r="F247"/>
    </row>
    <row r="248" spans="1:6" s="3" customFormat="1" ht="30" customHeight="1" x14ac:dyDescent="0.25">
      <c r="A248" s="1"/>
      <c r="B248"/>
      <c r="C248"/>
      <c r="D248"/>
      <c r="E248"/>
      <c r="F248"/>
    </row>
    <row r="249" spans="1:6" s="3" customFormat="1" ht="30" customHeight="1" x14ac:dyDescent="0.25">
      <c r="A249" s="1"/>
      <c r="B249"/>
      <c r="C249"/>
      <c r="D249"/>
      <c r="E249"/>
      <c r="F249"/>
    </row>
    <row r="250" spans="1:6" s="3" customFormat="1" ht="30" customHeight="1" x14ac:dyDescent="0.25">
      <c r="A250" s="1"/>
      <c r="B250"/>
      <c r="C250"/>
      <c r="D250"/>
      <c r="E250"/>
      <c r="F250"/>
    </row>
    <row r="251" spans="1:6" s="3" customFormat="1" ht="30" customHeight="1" x14ac:dyDescent="0.25">
      <c r="A251" s="1"/>
      <c r="B251"/>
      <c r="C251"/>
      <c r="D251"/>
      <c r="E251"/>
      <c r="F251"/>
    </row>
    <row r="252" spans="1:6" s="3" customFormat="1" ht="30" customHeight="1" x14ac:dyDescent="0.25">
      <c r="A252" s="1"/>
      <c r="B252"/>
      <c r="C252"/>
      <c r="D252"/>
      <c r="E252"/>
      <c r="F252"/>
    </row>
    <row r="253" spans="1:6" s="3" customFormat="1" ht="30" customHeight="1" x14ac:dyDescent="0.25">
      <c r="A253" s="1"/>
      <c r="B253"/>
      <c r="C253"/>
      <c r="D253"/>
      <c r="E253"/>
      <c r="F253"/>
    </row>
    <row r="254" spans="1:6" s="3" customFormat="1" ht="30" customHeight="1" x14ac:dyDescent="0.25">
      <c r="A254" s="1"/>
      <c r="B254"/>
      <c r="C254"/>
      <c r="D254"/>
      <c r="E254"/>
      <c r="F254"/>
    </row>
    <row r="255" spans="1:6" s="3" customFormat="1" ht="30" customHeight="1" x14ac:dyDescent="0.25">
      <c r="A255" s="1"/>
      <c r="B255"/>
      <c r="C255"/>
      <c r="D255"/>
      <c r="E255"/>
      <c r="F255"/>
    </row>
    <row r="256" spans="1:6" s="3" customFormat="1" ht="30" customHeight="1" x14ac:dyDescent="0.25">
      <c r="A256" s="1"/>
      <c r="B256"/>
      <c r="C256"/>
      <c r="D256"/>
      <c r="E256"/>
      <c r="F256"/>
    </row>
    <row r="257" spans="1:21" s="3" customFormat="1" ht="30" customHeight="1" x14ac:dyDescent="0.25">
      <c r="A257" s="1"/>
      <c r="B257"/>
      <c r="C257"/>
      <c r="D257"/>
      <c r="E257"/>
      <c r="F257"/>
    </row>
    <row r="258" spans="1:21" s="3" customFormat="1" ht="30" customHeight="1" x14ac:dyDescent="0.25">
      <c r="A258" s="1"/>
      <c r="B258"/>
      <c r="C258"/>
      <c r="D258"/>
      <c r="E258"/>
      <c r="F258"/>
    </row>
    <row r="259" spans="1:21" s="3" customFormat="1" ht="30" customHeight="1" x14ac:dyDescent="0.25">
      <c r="A259" s="1"/>
      <c r="B259"/>
      <c r="C259"/>
      <c r="D259"/>
      <c r="E259"/>
      <c r="F259"/>
    </row>
    <row r="260" spans="1:21" s="3" customFormat="1" ht="30" customHeight="1" x14ac:dyDescent="0.25">
      <c r="A260" s="1"/>
      <c r="B260"/>
      <c r="C260"/>
      <c r="D260"/>
      <c r="E260"/>
      <c r="F260"/>
    </row>
    <row r="261" spans="1:21" s="3" customFormat="1" ht="30" customHeight="1" x14ac:dyDescent="0.25">
      <c r="A261" s="1"/>
      <c r="B261"/>
      <c r="C261"/>
      <c r="D261"/>
      <c r="E261"/>
      <c r="F261"/>
    </row>
    <row r="262" spans="1:21" s="3" customFormat="1" ht="30" customHeight="1" x14ac:dyDescent="0.25">
      <c r="A262" s="1"/>
      <c r="B262"/>
      <c r="C262"/>
      <c r="D262"/>
      <c r="E262"/>
      <c r="F262"/>
    </row>
    <row r="263" spans="1:21" ht="30" customHeight="1" x14ac:dyDescent="0.25">
      <c r="G263" s="3"/>
      <c r="H263" s="3"/>
      <c r="I263" s="3"/>
      <c r="J263" s="3"/>
      <c r="K263" s="3"/>
      <c r="L263" s="3"/>
      <c r="P263"/>
      <c r="Q263"/>
      <c r="R263"/>
      <c r="S263"/>
      <c r="T263"/>
      <c r="U263"/>
    </row>
    <row r="264" spans="1:21" ht="30" customHeight="1" x14ac:dyDescent="0.25">
      <c r="G264" s="3"/>
      <c r="H264" s="3"/>
      <c r="I264" s="3"/>
      <c r="J264" s="3"/>
      <c r="K264" s="3"/>
      <c r="L264" s="3"/>
      <c r="P264"/>
      <c r="Q264"/>
      <c r="R264"/>
      <c r="S264"/>
      <c r="T264"/>
      <c r="U264"/>
    </row>
    <row r="265" spans="1:21" ht="30" customHeight="1" x14ac:dyDescent="0.25">
      <c r="G265" s="3"/>
      <c r="H265" s="3"/>
      <c r="I265" s="3"/>
      <c r="J265" s="3"/>
      <c r="K265" s="3"/>
      <c r="L265" s="3"/>
      <c r="P265"/>
      <c r="Q265"/>
      <c r="R265"/>
      <c r="S265"/>
      <c r="T265"/>
      <c r="U265"/>
    </row>
    <row r="266" spans="1:21" ht="30" customHeight="1" x14ac:dyDescent="0.25">
      <c r="G266" s="3"/>
      <c r="H266" s="3"/>
      <c r="I266" s="3"/>
      <c r="J266" s="3"/>
      <c r="K266" s="3"/>
      <c r="L266" s="3"/>
      <c r="P266"/>
      <c r="Q266"/>
      <c r="R266"/>
      <c r="S266"/>
      <c r="T266"/>
      <c r="U266"/>
    </row>
    <row r="267" spans="1:21" ht="30" customHeight="1" x14ac:dyDescent="0.25">
      <c r="G267" s="3"/>
      <c r="H267" s="3"/>
      <c r="I267" s="3"/>
      <c r="J267" s="3"/>
      <c r="K267" s="3"/>
      <c r="L267" s="3"/>
      <c r="P267"/>
      <c r="Q267"/>
      <c r="R267"/>
      <c r="S267"/>
      <c r="T267"/>
      <c r="U267"/>
    </row>
    <row r="268" spans="1:21" ht="30" customHeight="1" x14ac:dyDescent="0.25">
      <c r="G268" s="3"/>
      <c r="H268" s="3"/>
      <c r="I268" s="3"/>
      <c r="J268" s="3"/>
      <c r="K268" s="3"/>
      <c r="L268" s="3"/>
      <c r="P268"/>
      <c r="Q268"/>
      <c r="R268"/>
      <c r="S268"/>
      <c r="T268"/>
      <c r="U268"/>
    </row>
    <row r="269" spans="1:21" ht="30" customHeight="1" x14ac:dyDescent="0.25">
      <c r="G269" s="3"/>
      <c r="H269" s="3"/>
      <c r="I269" s="3"/>
      <c r="J269" s="3"/>
      <c r="K269" s="3"/>
      <c r="L269" s="3"/>
      <c r="P269"/>
      <c r="Q269"/>
      <c r="R269"/>
      <c r="S269"/>
      <c r="T269"/>
      <c r="U269"/>
    </row>
    <row r="270" spans="1:21" ht="30" customHeight="1" x14ac:dyDescent="0.25">
      <c r="G270" s="3"/>
      <c r="H270" s="3"/>
      <c r="I270" s="3"/>
      <c r="J270" s="3"/>
      <c r="K270" s="3"/>
      <c r="L270" s="3"/>
      <c r="P270"/>
      <c r="Q270"/>
      <c r="R270"/>
      <c r="S270"/>
      <c r="T270"/>
      <c r="U270"/>
    </row>
    <row r="271" spans="1:21" ht="30" customHeight="1" x14ac:dyDescent="0.25">
      <c r="G271" s="3"/>
      <c r="H271" s="3"/>
      <c r="I271" s="3"/>
      <c r="J271" s="3"/>
      <c r="K271" s="3"/>
      <c r="L271" s="3"/>
      <c r="P271"/>
      <c r="Q271"/>
      <c r="R271"/>
      <c r="S271"/>
      <c r="T271"/>
      <c r="U271"/>
    </row>
    <row r="272" spans="1:21" ht="30" customHeight="1" x14ac:dyDescent="0.25">
      <c r="G272" s="3"/>
      <c r="H272" s="3"/>
      <c r="I272" s="3"/>
      <c r="J272" s="3"/>
      <c r="K272" s="3"/>
      <c r="L272" s="3"/>
      <c r="P272"/>
      <c r="Q272"/>
      <c r="R272"/>
      <c r="S272"/>
      <c r="T272"/>
      <c r="U272"/>
    </row>
    <row r="273" spans="7:21" ht="30" customHeight="1" x14ac:dyDescent="0.25">
      <c r="G273" s="3"/>
      <c r="H273" s="3"/>
      <c r="I273" s="3"/>
      <c r="J273" s="3"/>
      <c r="K273" s="3"/>
      <c r="L273" s="3"/>
      <c r="P273"/>
      <c r="Q273"/>
      <c r="R273"/>
      <c r="S273"/>
      <c r="T273"/>
      <c r="U273"/>
    </row>
    <row r="274" spans="7:21" ht="30" customHeight="1" x14ac:dyDescent="0.25">
      <c r="G274" s="3"/>
      <c r="H274" s="3"/>
      <c r="I274" s="3"/>
      <c r="J274" s="3"/>
      <c r="K274" s="3"/>
      <c r="L274" s="3"/>
      <c r="P274"/>
      <c r="Q274"/>
      <c r="R274"/>
      <c r="S274"/>
      <c r="T274"/>
      <c r="U274"/>
    </row>
    <row r="275" spans="7:21" ht="30" customHeight="1" x14ac:dyDescent="0.25">
      <c r="G275" s="3"/>
      <c r="H275" s="3"/>
      <c r="I275" s="3"/>
      <c r="J275" s="3"/>
      <c r="K275" s="3"/>
      <c r="L275" s="3"/>
      <c r="P275"/>
      <c r="Q275"/>
      <c r="R275"/>
      <c r="S275"/>
      <c r="T275"/>
      <c r="U275"/>
    </row>
    <row r="276" spans="7:21" ht="30" customHeight="1" x14ac:dyDescent="0.25">
      <c r="G276" s="3"/>
      <c r="H276" s="3"/>
      <c r="I276" s="3"/>
      <c r="J276" s="3"/>
      <c r="K276" s="3"/>
      <c r="L276" s="3"/>
      <c r="P276"/>
      <c r="Q276"/>
      <c r="R276"/>
      <c r="S276"/>
      <c r="T276"/>
      <c r="U276"/>
    </row>
    <row r="277" spans="7:21" ht="30" customHeight="1" x14ac:dyDescent="0.25">
      <c r="G277" s="3"/>
      <c r="H277" s="3"/>
      <c r="I277" s="3"/>
      <c r="J277" s="3"/>
      <c r="K277" s="3"/>
      <c r="L277" s="3"/>
      <c r="P277"/>
      <c r="Q277"/>
      <c r="R277"/>
      <c r="S277"/>
      <c r="T277"/>
      <c r="U277"/>
    </row>
    <row r="278" spans="7:21" ht="30" customHeight="1" x14ac:dyDescent="0.25">
      <c r="G278" s="3"/>
      <c r="H278" s="3"/>
      <c r="I278" s="3"/>
      <c r="J278" s="3"/>
      <c r="K278" s="3"/>
      <c r="L278" s="3"/>
      <c r="P278"/>
      <c r="Q278"/>
      <c r="R278"/>
      <c r="S278"/>
      <c r="T278"/>
      <c r="U278"/>
    </row>
    <row r="279" spans="7:21" ht="30" customHeight="1" x14ac:dyDescent="0.25">
      <c r="G279" s="3"/>
      <c r="H279" s="3"/>
      <c r="I279" s="3"/>
      <c r="J279" s="3"/>
      <c r="K279" s="3"/>
      <c r="L279" s="3"/>
      <c r="P279"/>
      <c r="Q279"/>
      <c r="R279"/>
      <c r="S279"/>
      <c r="T279"/>
      <c r="U279"/>
    </row>
    <row r="280" spans="7:21" ht="30" customHeight="1" x14ac:dyDescent="0.25">
      <c r="G280" s="3"/>
      <c r="H280" s="3"/>
      <c r="I280" s="3"/>
      <c r="J280" s="3"/>
      <c r="K280" s="3"/>
      <c r="L280" s="3"/>
      <c r="P280"/>
      <c r="Q280"/>
      <c r="R280"/>
      <c r="S280"/>
      <c r="T280"/>
      <c r="U280"/>
    </row>
    <row r="281" spans="7:21" ht="30" customHeight="1" x14ac:dyDescent="0.25">
      <c r="G281" s="3"/>
      <c r="H281" s="3"/>
      <c r="I281" s="3"/>
      <c r="J281" s="3"/>
      <c r="K281" s="3"/>
      <c r="L281" s="3"/>
      <c r="P281"/>
      <c r="Q281"/>
      <c r="R281"/>
      <c r="S281"/>
      <c r="T281"/>
      <c r="U281"/>
    </row>
    <row r="282" spans="7:21" ht="30" customHeight="1" x14ac:dyDescent="0.25">
      <c r="G282" s="3"/>
      <c r="H282" s="3"/>
      <c r="I282" s="3"/>
      <c r="J282" s="3"/>
      <c r="K282" s="3"/>
      <c r="L282" s="3"/>
      <c r="P282"/>
      <c r="Q282"/>
      <c r="R282"/>
      <c r="S282"/>
      <c r="T282"/>
      <c r="U282"/>
    </row>
    <row r="283" spans="7:21" ht="30" customHeight="1" x14ac:dyDescent="0.25">
      <c r="G283" s="3"/>
      <c r="H283" s="3"/>
      <c r="I283" s="3"/>
      <c r="J283" s="3"/>
      <c r="K283" s="3"/>
      <c r="L283" s="3"/>
      <c r="P283"/>
      <c r="Q283"/>
      <c r="R283"/>
      <c r="S283"/>
      <c r="T283"/>
      <c r="U283"/>
    </row>
    <row r="284" spans="7:21" ht="30" customHeight="1" x14ac:dyDescent="0.25">
      <c r="G284" s="3"/>
      <c r="H284" s="3"/>
      <c r="I284" s="3"/>
      <c r="J284" s="3"/>
      <c r="K284" s="3"/>
      <c r="L284" s="3"/>
      <c r="P284"/>
      <c r="Q284"/>
      <c r="R284"/>
      <c r="S284"/>
      <c r="T284"/>
      <c r="U284"/>
    </row>
    <row r="285" spans="7:21" ht="30" customHeight="1" x14ac:dyDescent="0.25">
      <c r="G285" s="3"/>
      <c r="H285" s="3"/>
      <c r="I285" s="3"/>
      <c r="J285" s="3"/>
      <c r="K285" s="3"/>
      <c r="L285" s="3"/>
      <c r="P285"/>
      <c r="Q285"/>
      <c r="R285"/>
      <c r="S285"/>
      <c r="T285"/>
      <c r="U285"/>
    </row>
    <row r="286" spans="7:21" ht="30" customHeight="1" x14ac:dyDescent="0.25">
      <c r="G286" s="3"/>
      <c r="H286" s="3"/>
      <c r="I286" s="3"/>
      <c r="J286" s="3"/>
      <c r="K286" s="3"/>
      <c r="L286" s="3"/>
      <c r="P286"/>
      <c r="Q286"/>
      <c r="R286"/>
      <c r="S286"/>
      <c r="T286"/>
      <c r="U286"/>
    </row>
    <row r="287" spans="7:21" ht="30" customHeight="1" x14ac:dyDescent="0.25">
      <c r="G287" s="3"/>
      <c r="H287" s="3"/>
      <c r="I287" s="3"/>
      <c r="J287" s="3"/>
      <c r="K287" s="3"/>
      <c r="L287" s="3"/>
      <c r="P287"/>
      <c r="Q287"/>
      <c r="R287"/>
      <c r="S287"/>
      <c r="T287"/>
      <c r="U287"/>
    </row>
    <row r="288" spans="7:21" ht="30" customHeight="1" x14ac:dyDescent="0.25">
      <c r="G288" s="3"/>
      <c r="H288" s="3"/>
      <c r="I288" s="3"/>
      <c r="J288" s="3"/>
      <c r="K288" s="3"/>
      <c r="L288" s="3"/>
      <c r="P288"/>
      <c r="Q288"/>
      <c r="R288"/>
      <c r="S288"/>
      <c r="T288"/>
      <c r="U288"/>
    </row>
    <row r="289" spans="7:21" ht="30" customHeight="1" x14ac:dyDescent="0.25">
      <c r="G289" s="3"/>
      <c r="H289" s="3"/>
      <c r="I289" s="3"/>
      <c r="J289" s="3"/>
      <c r="K289" s="3"/>
      <c r="L289" s="3"/>
      <c r="P289"/>
      <c r="Q289"/>
      <c r="R289"/>
      <c r="S289"/>
      <c r="T289"/>
      <c r="U289"/>
    </row>
    <row r="290" spans="7:21" ht="30" customHeight="1" x14ac:dyDescent="0.25">
      <c r="G290" s="3"/>
      <c r="H290" s="3"/>
      <c r="I290" s="3"/>
      <c r="J290" s="3"/>
      <c r="K290" s="3"/>
      <c r="L290" s="3"/>
      <c r="P290"/>
      <c r="Q290"/>
      <c r="R290"/>
      <c r="S290"/>
      <c r="T290"/>
      <c r="U290"/>
    </row>
    <row r="291" spans="7:21" ht="30" customHeight="1" x14ac:dyDescent="0.25">
      <c r="G291" s="3"/>
      <c r="H291" s="3"/>
      <c r="I291" s="3"/>
      <c r="J291" s="3"/>
      <c r="K291" s="3"/>
      <c r="L291" s="3"/>
      <c r="P291"/>
      <c r="Q291"/>
      <c r="R291"/>
      <c r="S291"/>
      <c r="T291"/>
      <c r="U291"/>
    </row>
    <row r="292" spans="7:21" ht="30" customHeight="1" x14ac:dyDescent="0.25">
      <c r="G292" s="3"/>
      <c r="H292" s="3"/>
      <c r="I292" s="3"/>
      <c r="J292" s="3"/>
      <c r="K292" s="3"/>
      <c r="L292" s="3"/>
      <c r="P292"/>
      <c r="Q292"/>
      <c r="R292"/>
      <c r="S292"/>
      <c r="T292"/>
      <c r="U292"/>
    </row>
    <row r="293" spans="7:21" ht="30" customHeight="1" x14ac:dyDescent="0.25">
      <c r="G293" s="3"/>
      <c r="H293" s="3"/>
      <c r="I293" s="3"/>
      <c r="J293" s="3"/>
      <c r="K293" s="3"/>
      <c r="L293" s="3"/>
      <c r="P293"/>
      <c r="Q293"/>
      <c r="R293"/>
      <c r="S293"/>
      <c r="T293"/>
      <c r="U293"/>
    </row>
    <row r="294" spans="7:21" ht="30" customHeight="1" x14ac:dyDescent="0.25">
      <c r="G294" s="3"/>
      <c r="H294" s="3"/>
      <c r="I294" s="3"/>
      <c r="J294" s="3"/>
      <c r="K294" s="3"/>
      <c r="L294" s="3"/>
      <c r="P294"/>
      <c r="Q294"/>
      <c r="R294"/>
      <c r="S294"/>
      <c r="T294"/>
      <c r="U294"/>
    </row>
    <row r="295" spans="7:21" ht="30" customHeight="1" x14ac:dyDescent="0.25">
      <c r="G295" s="3"/>
      <c r="H295" s="3"/>
      <c r="I295" s="3"/>
      <c r="J295" s="3"/>
      <c r="K295" s="3"/>
      <c r="L295" s="3"/>
      <c r="P295"/>
      <c r="Q295"/>
      <c r="R295"/>
      <c r="S295"/>
      <c r="T295"/>
      <c r="U295"/>
    </row>
    <row r="296" spans="7:21" ht="30" customHeight="1" x14ac:dyDescent="0.25">
      <c r="G296" s="3"/>
      <c r="H296" s="3"/>
      <c r="I296" s="3"/>
      <c r="J296" s="3"/>
      <c r="K296" s="3"/>
      <c r="L296" s="3"/>
      <c r="P296"/>
      <c r="Q296"/>
      <c r="R296"/>
      <c r="S296"/>
      <c r="T296"/>
      <c r="U296"/>
    </row>
    <row r="297" spans="7:21" ht="30" customHeight="1" x14ac:dyDescent="0.25">
      <c r="G297" s="3"/>
      <c r="H297" s="3"/>
      <c r="I297" s="3"/>
      <c r="J297" s="3"/>
      <c r="K297" s="3"/>
      <c r="L297" s="3"/>
      <c r="P297"/>
      <c r="Q297"/>
      <c r="R297"/>
      <c r="S297"/>
      <c r="T297"/>
      <c r="U297"/>
    </row>
    <row r="298" spans="7:21" ht="30" customHeight="1" x14ac:dyDescent="0.25">
      <c r="G298" s="3"/>
      <c r="H298" s="3"/>
      <c r="I298" s="3"/>
      <c r="J298" s="3"/>
      <c r="K298" s="3"/>
      <c r="L298" s="3"/>
      <c r="P298"/>
      <c r="Q298"/>
      <c r="R298"/>
      <c r="S298"/>
      <c r="T298"/>
      <c r="U298"/>
    </row>
    <row r="299" spans="7:21" ht="30" customHeight="1" x14ac:dyDescent="0.25">
      <c r="G299" s="3"/>
      <c r="H299" s="3"/>
      <c r="I299" s="3"/>
      <c r="J299" s="3"/>
      <c r="K299" s="3"/>
      <c r="L299" s="3"/>
      <c r="P299"/>
      <c r="Q299"/>
      <c r="R299"/>
      <c r="S299"/>
      <c r="T299"/>
      <c r="U299"/>
    </row>
    <row r="300" spans="7:21" ht="30" customHeight="1" x14ac:dyDescent="0.25">
      <c r="G300" s="3"/>
      <c r="H300" s="3"/>
      <c r="I300" s="3"/>
      <c r="J300" s="3"/>
      <c r="K300" s="3"/>
      <c r="L300" s="3"/>
      <c r="P300"/>
      <c r="Q300"/>
      <c r="R300"/>
      <c r="S300"/>
      <c r="T300"/>
      <c r="U300"/>
    </row>
    <row r="301" spans="7:21" ht="30" customHeight="1" x14ac:dyDescent="0.25">
      <c r="G301" s="3"/>
      <c r="H301" s="3"/>
      <c r="I301" s="3"/>
      <c r="J301" s="3"/>
      <c r="K301" s="3"/>
      <c r="L301" s="3"/>
      <c r="P301"/>
      <c r="Q301"/>
      <c r="R301"/>
      <c r="S301"/>
      <c r="T301"/>
      <c r="U301"/>
    </row>
    <row r="302" spans="7:21" ht="30" customHeight="1" x14ac:dyDescent="0.25">
      <c r="G302" s="3"/>
      <c r="H302" s="3"/>
      <c r="I302" s="3"/>
      <c r="J302" s="3"/>
      <c r="K302" s="3"/>
      <c r="L302" s="3"/>
      <c r="P302"/>
      <c r="Q302"/>
      <c r="R302"/>
      <c r="S302"/>
      <c r="T302"/>
      <c r="U302"/>
    </row>
    <row r="303" spans="7:21" ht="30" customHeight="1" x14ac:dyDescent="0.25">
      <c r="G303" s="3"/>
      <c r="H303" s="3"/>
      <c r="I303" s="3"/>
      <c r="J303" s="3"/>
      <c r="K303" s="3"/>
      <c r="L303" s="3"/>
      <c r="P303"/>
      <c r="Q303"/>
      <c r="R303"/>
      <c r="S303"/>
      <c r="T303"/>
      <c r="U303"/>
    </row>
    <row r="304" spans="7:21" ht="30" customHeight="1" x14ac:dyDescent="0.25">
      <c r="G304" s="3"/>
      <c r="H304" s="3"/>
      <c r="I304" s="3"/>
      <c r="J304" s="3"/>
      <c r="K304" s="3"/>
      <c r="L304" s="3"/>
      <c r="P304"/>
      <c r="Q304"/>
      <c r="R304"/>
      <c r="S304"/>
      <c r="T304"/>
      <c r="U304"/>
    </row>
    <row r="305" spans="7:21" ht="30" customHeight="1" x14ac:dyDescent="0.25">
      <c r="G305" s="3"/>
      <c r="H305" s="3"/>
      <c r="I305" s="3"/>
      <c r="J305" s="3"/>
      <c r="K305" s="3"/>
      <c r="L305" s="3"/>
      <c r="P305"/>
      <c r="Q305"/>
      <c r="R305"/>
      <c r="S305"/>
      <c r="T305"/>
      <c r="U305"/>
    </row>
    <row r="306" spans="7:21" ht="30" customHeight="1" x14ac:dyDescent="0.25">
      <c r="G306" s="3"/>
      <c r="H306" s="3"/>
      <c r="I306" s="3"/>
      <c r="J306" s="3"/>
      <c r="K306" s="3"/>
      <c r="L306" s="3"/>
      <c r="P306"/>
      <c r="Q306"/>
      <c r="R306"/>
      <c r="S306"/>
      <c r="T306"/>
      <c r="U306"/>
    </row>
    <row r="307" spans="7:21" ht="30" customHeight="1" x14ac:dyDescent="0.25">
      <c r="G307" s="3"/>
      <c r="H307" s="3"/>
      <c r="I307" s="3"/>
      <c r="J307" s="3"/>
      <c r="K307" s="3"/>
      <c r="L307" s="3"/>
      <c r="P307"/>
      <c r="Q307"/>
      <c r="R307"/>
      <c r="S307"/>
      <c r="T307"/>
      <c r="U307"/>
    </row>
    <row r="308" spans="7:21" ht="30" customHeight="1" x14ac:dyDescent="0.25"/>
    <row r="309" spans="7:21" ht="30" customHeight="1" x14ac:dyDescent="0.25"/>
    <row r="310" spans="7:21" ht="30" customHeight="1" x14ac:dyDescent="0.25"/>
    <row r="311" spans="7:21" ht="30" customHeight="1" x14ac:dyDescent="0.25"/>
    <row r="312" spans="7:21" ht="30" customHeight="1" x14ac:dyDescent="0.25"/>
    <row r="313" spans="7:21" ht="30" customHeight="1" x14ac:dyDescent="0.25"/>
    <row r="314" spans="7:21" ht="30" customHeight="1" x14ac:dyDescent="0.25"/>
    <row r="315" spans="7:21" ht="30" customHeight="1" x14ac:dyDescent="0.25"/>
    <row r="316" spans="7:21" ht="30" customHeight="1" x14ac:dyDescent="0.25"/>
    <row r="317" spans="7:21" ht="30" customHeight="1" x14ac:dyDescent="0.25"/>
    <row r="318" spans="7:21" ht="30" customHeight="1" x14ac:dyDescent="0.25"/>
    <row r="319" spans="7:21" ht="30" customHeight="1" x14ac:dyDescent="0.25"/>
    <row r="320" spans="7:21" ht="30" customHeight="1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</sheetData>
  <mergeCells count="26">
    <mergeCell ref="C19:E19"/>
    <mergeCell ref="G19:I19"/>
    <mergeCell ref="D32:J32"/>
    <mergeCell ref="C5:E5"/>
    <mergeCell ref="G5:I5"/>
    <mergeCell ref="D4:J4"/>
    <mergeCell ref="L12:P12"/>
    <mergeCell ref="L17:P17"/>
    <mergeCell ref="M4:S4"/>
    <mergeCell ref="C17:G17"/>
    <mergeCell ref="D60:J60"/>
    <mergeCell ref="C61:E61"/>
    <mergeCell ref="G61:I61"/>
    <mergeCell ref="H73:I73"/>
    <mergeCell ref="Q13:R13"/>
    <mergeCell ref="C33:E33"/>
    <mergeCell ref="G33:I33"/>
    <mergeCell ref="D46:J46"/>
    <mergeCell ref="C47:E47"/>
    <mergeCell ref="G47:I47"/>
    <mergeCell ref="Q17:S17"/>
    <mergeCell ref="C45:G45"/>
    <mergeCell ref="C59:G59"/>
    <mergeCell ref="C72:G72"/>
    <mergeCell ref="D18:J18"/>
    <mergeCell ref="C31:G3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4"/>
  <dimension ref="A1:Q120"/>
  <sheetViews>
    <sheetView showGridLines="0" topLeftCell="D4" zoomScale="85" zoomScaleNormal="85" workbookViewId="0">
      <selection activeCell="N7" sqref="N7"/>
    </sheetView>
  </sheetViews>
  <sheetFormatPr defaultRowHeight="15" zeroHeight="1" x14ac:dyDescent="0.25"/>
  <cols>
    <col min="1" max="1" width="26.140625" style="1" customWidth="1"/>
    <col min="2" max="2" width="3.85546875" customWidth="1"/>
    <col min="3" max="3" width="17.140625" customWidth="1"/>
    <col min="4" max="4" width="23.7109375" customWidth="1"/>
    <col min="5" max="5" width="13.85546875" customWidth="1"/>
    <col min="6" max="6" width="11.5703125" customWidth="1"/>
    <col min="7" max="7" width="15.28515625" customWidth="1"/>
    <col min="8" max="8" width="15.42578125" style="3" customWidth="1"/>
    <col min="9" max="9" width="22" customWidth="1"/>
    <col min="10" max="10" width="7.42578125" customWidth="1"/>
    <col min="11" max="11" width="13.85546875" customWidth="1"/>
    <col min="12" max="12" width="20.5703125" customWidth="1"/>
    <col min="13" max="13" width="15.7109375" customWidth="1"/>
    <col min="14" max="14" width="13.28515625" customWidth="1"/>
    <col min="15" max="15" width="17.140625" customWidth="1"/>
    <col min="16" max="16" width="15.42578125" customWidth="1"/>
    <col min="17" max="17" width="19" customWidth="1"/>
  </cols>
  <sheetData>
    <row r="1" spans="1:17" s="2" customFormat="1" ht="33.950000000000003" customHeight="1" x14ac:dyDescent="0.35">
      <c r="A1" s="1"/>
      <c r="C1" s="20" t="s">
        <v>368</v>
      </c>
    </row>
    <row r="2" spans="1:17" s="2" customFormat="1" ht="21.6" customHeight="1" x14ac:dyDescent="0.25">
      <c r="A2" s="1"/>
    </row>
    <row r="3" spans="1:17" ht="30" customHeight="1" x14ac:dyDescent="0.35">
      <c r="C3" s="12" t="s">
        <v>369</v>
      </c>
      <c r="K3" s="12" t="s">
        <v>370</v>
      </c>
    </row>
    <row r="4" spans="1:17" ht="30" customHeight="1" x14ac:dyDescent="0.25">
      <c r="C4" s="22" t="s">
        <v>43</v>
      </c>
      <c r="D4" s="22" t="s">
        <v>69</v>
      </c>
      <c r="E4" s="22" t="s">
        <v>66</v>
      </c>
      <c r="F4" s="22" t="s">
        <v>12</v>
      </c>
      <c r="G4" s="22" t="s">
        <v>67</v>
      </c>
      <c r="H4" s="18" t="s">
        <v>391</v>
      </c>
      <c r="I4" s="22" t="s">
        <v>407</v>
      </c>
      <c r="J4" s="86"/>
      <c r="K4" s="22" t="s">
        <v>43</v>
      </c>
      <c r="L4" s="22" t="s">
        <v>69</v>
      </c>
      <c r="M4" s="22" t="s">
        <v>66</v>
      </c>
      <c r="N4" s="22" t="s">
        <v>12</v>
      </c>
      <c r="O4" s="22" t="s">
        <v>67</v>
      </c>
      <c r="P4" s="22" t="s">
        <v>14</v>
      </c>
      <c r="Q4" s="22" t="s">
        <v>68</v>
      </c>
    </row>
    <row r="5" spans="1:17" ht="30" customHeight="1" x14ac:dyDescent="0.25">
      <c r="C5" s="88" t="s">
        <v>44</v>
      </c>
      <c r="D5" s="89" t="s">
        <v>84</v>
      </c>
      <c r="E5" s="89" t="s">
        <v>92</v>
      </c>
      <c r="F5" s="33"/>
      <c r="G5" s="31"/>
      <c r="H5" s="34">
        <f>F5*G5/6</f>
        <v>0</v>
      </c>
      <c r="I5" s="33" t="s">
        <v>310</v>
      </c>
      <c r="K5" s="25">
        <v>1</v>
      </c>
      <c r="L5" s="133" t="s">
        <v>114</v>
      </c>
      <c r="M5" s="129"/>
      <c r="N5" s="129"/>
      <c r="O5" s="129"/>
      <c r="P5" s="129"/>
      <c r="Q5" s="128"/>
    </row>
    <row r="6" spans="1:17" ht="30" customHeight="1" x14ac:dyDescent="0.25">
      <c r="C6" s="88" t="s">
        <v>45</v>
      </c>
      <c r="D6" s="89" t="s">
        <v>85</v>
      </c>
      <c r="E6" s="89" t="s">
        <v>92</v>
      </c>
      <c r="F6" s="33"/>
      <c r="G6" s="31"/>
      <c r="H6" s="34">
        <f>F6*G6/3</f>
        <v>0</v>
      </c>
      <c r="I6" s="33" t="s">
        <v>311</v>
      </c>
      <c r="K6" s="17" t="s">
        <v>44</v>
      </c>
      <c r="L6" s="17" t="s">
        <v>115</v>
      </c>
      <c r="M6" s="17" t="s">
        <v>123</v>
      </c>
      <c r="N6" s="10"/>
      <c r="O6" s="24"/>
      <c r="P6" s="17">
        <f>O6*N6</f>
        <v>0</v>
      </c>
      <c r="Q6" s="10"/>
    </row>
    <row r="7" spans="1:17" ht="30" customHeight="1" x14ac:dyDescent="0.25">
      <c r="C7" s="88" t="s">
        <v>70</v>
      </c>
      <c r="D7" s="89" t="s">
        <v>86</v>
      </c>
      <c r="E7" s="89" t="s">
        <v>92</v>
      </c>
      <c r="F7" s="33"/>
      <c r="G7" s="31"/>
      <c r="H7" s="34">
        <f>F7*G7*2</f>
        <v>0</v>
      </c>
      <c r="I7" s="33" t="s">
        <v>388</v>
      </c>
      <c r="K7" s="17" t="s">
        <v>45</v>
      </c>
      <c r="L7" s="81" t="s">
        <v>64</v>
      </c>
      <c r="M7" s="17" t="s">
        <v>92</v>
      </c>
      <c r="N7" s="10"/>
      <c r="O7" s="24"/>
      <c r="P7" s="17">
        <f t="shared" ref="P7:P10" si="0">O7*N7</f>
        <v>0</v>
      </c>
      <c r="Q7" s="10"/>
    </row>
    <row r="8" spans="1:17" ht="30" customHeight="1" x14ac:dyDescent="0.25">
      <c r="C8" s="88" t="s">
        <v>71</v>
      </c>
      <c r="D8" s="89" t="s">
        <v>58</v>
      </c>
      <c r="E8" s="89" t="s">
        <v>92</v>
      </c>
      <c r="F8" s="33"/>
      <c r="G8" s="31"/>
      <c r="H8" s="34">
        <f>F8*G8/8</f>
        <v>0</v>
      </c>
      <c r="I8" s="33" t="s">
        <v>312</v>
      </c>
      <c r="K8" s="17" t="s">
        <v>70</v>
      </c>
      <c r="L8" s="81" t="s">
        <v>116</v>
      </c>
      <c r="M8" s="17" t="s">
        <v>92</v>
      </c>
      <c r="N8" s="10"/>
      <c r="O8" s="24"/>
      <c r="P8" s="17">
        <f t="shared" si="0"/>
        <v>0</v>
      </c>
      <c r="Q8" s="10"/>
    </row>
    <row r="9" spans="1:17" ht="30" customHeight="1" x14ac:dyDescent="0.25">
      <c r="C9" s="88" t="s">
        <v>72</v>
      </c>
      <c r="D9" s="89" t="s">
        <v>87</v>
      </c>
      <c r="E9" s="89" t="s">
        <v>92</v>
      </c>
      <c r="F9" s="33"/>
      <c r="G9" s="31"/>
      <c r="H9" s="34">
        <f>F9*G9/9</f>
        <v>0</v>
      </c>
      <c r="I9" s="33" t="s">
        <v>313</v>
      </c>
      <c r="K9" s="17" t="s">
        <v>71</v>
      </c>
      <c r="L9" s="17" t="s">
        <v>304</v>
      </c>
      <c r="M9" s="17" t="s">
        <v>92</v>
      </c>
      <c r="N9" s="10"/>
      <c r="O9" s="24"/>
      <c r="P9" s="17">
        <f t="shared" si="0"/>
        <v>0</v>
      </c>
      <c r="Q9" s="10"/>
    </row>
    <row r="10" spans="1:17" ht="30" customHeight="1" x14ac:dyDescent="0.25">
      <c r="C10" s="88" t="s">
        <v>73</v>
      </c>
      <c r="D10" s="89" t="s">
        <v>88</v>
      </c>
      <c r="E10" s="89" t="s">
        <v>92</v>
      </c>
      <c r="F10" s="33"/>
      <c r="G10" s="31"/>
      <c r="H10" s="34">
        <f>F10*G10/6</f>
        <v>0</v>
      </c>
      <c r="I10" s="33" t="s">
        <v>310</v>
      </c>
      <c r="K10" s="17" t="s">
        <v>72</v>
      </c>
      <c r="L10" s="81" t="s">
        <v>305</v>
      </c>
      <c r="M10" s="17" t="s">
        <v>92</v>
      </c>
      <c r="N10" s="10"/>
      <c r="O10" s="24"/>
      <c r="P10" s="17">
        <f t="shared" si="0"/>
        <v>0</v>
      </c>
      <c r="Q10" s="10"/>
    </row>
    <row r="11" spans="1:17" ht="30" customHeight="1" x14ac:dyDescent="0.25">
      <c r="C11" s="88" t="s">
        <v>75</v>
      </c>
      <c r="D11" s="89" t="s">
        <v>89</v>
      </c>
      <c r="E11" s="89" t="s">
        <v>92</v>
      </c>
      <c r="F11" s="33"/>
      <c r="G11" s="34"/>
      <c r="H11" s="34">
        <f>F11*G11/8</f>
        <v>0</v>
      </c>
      <c r="I11" s="33" t="s">
        <v>312</v>
      </c>
      <c r="K11" s="17" t="s">
        <v>73</v>
      </c>
      <c r="L11" s="24" t="s">
        <v>273</v>
      </c>
      <c r="M11" s="10"/>
      <c r="N11" s="10"/>
      <c r="O11" s="24"/>
      <c r="P11" s="24"/>
      <c r="Q11" s="10"/>
    </row>
    <row r="12" spans="1:17" ht="30" customHeight="1" x14ac:dyDescent="0.25">
      <c r="C12" s="88" t="s">
        <v>76</v>
      </c>
      <c r="D12" s="89" t="s">
        <v>90</v>
      </c>
      <c r="E12" s="89" t="s">
        <v>92</v>
      </c>
      <c r="F12" s="33"/>
      <c r="G12" s="34"/>
      <c r="H12" s="34">
        <f>F12*G12/3</f>
        <v>0</v>
      </c>
      <c r="I12" s="33" t="s">
        <v>314</v>
      </c>
      <c r="K12" s="155" t="s">
        <v>79</v>
      </c>
      <c r="L12" s="156"/>
      <c r="M12" s="156"/>
      <c r="N12" s="157"/>
      <c r="O12" s="14">
        <f>SUM(O6:O11)</f>
        <v>0</v>
      </c>
      <c r="P12" s="14">
        <f>SUM(P6:P11)</f>
        <v>0</v>
      </c>
      <c r="Q12" s="14">
        <f>SUM(Q6:Q11)</f>
        <v>0</v>
      </c>
    </row>
    <row r="13" spans="1:17" ht="30" customHeight="1" x14ac:dyDescent="0.25">
      <c r="C13" s="88" t="s">
        <v>276</v>
      </c>
      <c r="D13" s="89" t="s">
        <v>91</v>
      </c>
      <c r="E13" s="89" t="s">
        <v>92</v>
      </c>
      <c r="F13" s="33"/>
      <c r="G13" s="34"/>
      <c r="H13" s="34">
        <f>F13*G13/6</f>
        <v>0</v>
      </c>
      <c r="I13" s="33" t="s">
        <v>310</v>
      </c>
      <c r="K13" s="25">
        <v>2</v>
      </c>
      <c r="L13" s="133" t="s">
        <v>118</v>
      </c>
      <c r="M13" s="129"/>
      <c r="N13" s="129"/>
      <c r="O13" s="129"/>
      <c r="P13" s="129"/>
      <c r="Q13" s="128"/>
    </row>
    <row r="14" spans="1:17" ht="30" customHeight="1" x14ac:dyDescent="0.25">
      <c r="C14" s="88" t="s">
        <v>277</v>
      </c>
      <c r="D14" s="89" t="s">
        <v>303</v>
      </c>
      <c r="E14" s="89" t="s">
        <v>63</v>
      </c>
      <c r="F14" s="33"/>
      <c r="G14" s="34"/>
      <c r="H14" s="34">
        <f>F14*G14</f>
        <v>0</v>
      </c>
      <c r="I14" s="10" t="s">
        <v>406</v>
      </c>
      <c r="K14" s="17" t="s">
        <v>46</v>
      </c>
      <c r="L14" s="17" t="s">
        <v>119</v>
      </c>
      <c r="M14" s="17" t="s">
        <v>123</v>
      </c>
      <c r="N14" s="10"/>
      <c r="O14" s="10"/>
      <c r="P14" s="17">
        <f>O14*N14</f>
        <v>0</v>
      </c>
      <c r="Q14" s="10" t="s">
        <v>126</v>
      </c>
    </row>
    <row r="15" spans="1:17" ht="30" customHeight="1" x14ac:dyDescent="0.25">
      <c r="C15" s="88" t="s">
        <v>287</v>
      </c>
      <c r="D15" s="91" t="s">
        <v>102</v>
      </c>
      <c r="E15" s="89" t="s">
        <v>92</v>
      </c>
      <c r="F15" s="33"/>
      <c r="G15" s="34"/>
      <c r="H15" s="34">
        <f t="shared" ref="H15:H17" si="1">F15*G15</f>
        <v>0</v>
      </c>
      <c r="I15" s="10"/>
      <c r="K15" s="17" t="s">
        <v>47</v>
      </c>
      <c r="L15" s="81" t="s">
        <v>120</v>
      </c>
      <c r="M15" s="17" t="s">
        <v>124</v>
      </c>
      <c r="N15" s="10"/>
      <c r="O15" s="24"/>
      <c r="P15" s="17">
        <f t="shared" ref="P15:P19" si="2">O15*N15</f>
        <v>0</v>
      </c>
      <c r="Q15" s="10" t="s">
        <v>121</v>
      </c>
    </row>
    <row r="16" spans="1:17" ht="30" customHeight="1" x14ac:dyDescent="0.25">
      <c r="C16" s="88" t="s">
        <v>288</v>
      </c>
      <c r="D16" s="89" t="s">
        <v>103</v>
      </c>
      <c r="E16" s="89" t="s">
        <v>92</v>
      </c>
      <c r="F16" s="33"/>
      <c r="G16" s="34"/>
      <c r="H16" s="34">
        <f t="shared" si="1"/>
        <v>0</v>
      </c>
      <c r="I16" s="10"/>
      <c r="K16" s="17" t="s">
        <v>48</v>
      </c>
      <c r="L16" s="81" t="s">
        <v>122</v>
      </c>
      <c r="M16" s="17" t="s">
        <v>125</v>
      </c>
      <c r="N16" s="10"/>
      <c r="O16" s="24"/>
      <c r="P16" s="17">
        <f t="shared" si="2"/>
        <v>0</v>
      </c>
      <c r="Q16" s="28" t="s">
        <v>291</v>
      </c>
    </row>
    <row r="17" spans="2:17" ht="30" customHeight="1" x14ac:dyDescent="0.25">
      <c r="C17" s="88" t="s">
        <v>289</v>
      </c>
      <c r="D17" s="89" t="s">
        <v>104</v>
      </c>
      <c r="E17" s="89" t="s">
        <v>92</v>
      </c>
      <c r="F17" s="33"/>
      <c r="G17" s="34"/>
      <c r="H17" s="34">
        <f t="shared" si="1"/>
        <v>0</v>
      </c>
      <c r="I17" s="10"/>
      <c r="K17" s="17" t="s">
        <v>49</v>
      </c>
      <c r="L17" s="17" t="s">
        <v>130</v>
      </c>
      <c r="M17" s="17" t="s">
        <v>92</v>
      </c>
      <c r="N17" s="10"/>
      <c r="O17" s="24"/>
      <c r="P17" s="17">
        <f t="shared" si="2"/>
        <v>0</v>
      </c>
      <c r="Q17" s="10"/>
    </row>
    <row r="18" spans="2:17" ht="30" customHeight="1" x14ac:dyDescent="0.25">
      <c r="C18" s="88" t="s">
        <v>290</v>
      </c>
      <c r="D18" s="35" t="s">
        <v>273</v>
      </c>
      <c r="E18" s="33"/>
      <c r="F18" s="33"/>
      <c r="G18" s="34"/>
      <c r="H18" s="34"/>
      <c r="I18" s="34"/>
      <c r="K18" s="17" t="s">
        <v>50</v>
      </c>
      <c r="L18" s="81" t="s">
        <v>131</v>
      </c>
      <c r="M18" s="17" t="s">
        <v>92</v>
      </c>
      <c r="N18" s="10"/>
      <c r="O18" s="24"/>
      <c r="P18" s="17">
        <f t="shared" si="2"/>
        <v>0</v>
      </c>
      <c r="Q18" s="10"/>
    </row>
    <row r="19" spans="2:17" ht="30" customHeight="1" x14ac:dyDescent="0.25">
      <c r="C19" s="184" t="s">
        <v>98</v>
      </c>
      <c r="D19" s="185"/>
      <c r="E19" s="14" t="s">
        <v>92</v>
      </c>
      <c r="F19" s="14"/>
      <c r="G19" s="14"/>
      <c r="H19" s="14">
        <f>SUM(H5:H18)</f>
        <v>0</v>
      </c>
      <c r="I19" s="14"/>
      <c r="J19" s="87"/>
      <c r="K19" s="17" t="s">
        <v>51</v>
      </c>
      <c r="L19" s="17" t="s">
        <v>263</v>
      </c>
      <c r="M19" s="17"/>
      <c r="N19" s="10"/>
      <c r="O19" s="10"/>
      <c r="P19" s="17">
        <f t="shared" si="2"/>
        <v>0</v>
      </c>
      <c r="Q19" s="10"/>
    </row>
    <row r="20" spans="2:17" ht="30" customHeight="1" x14ac:dyDescent="0.35">
      <c r="C20" s="12"/>
      <c r="G20" s="186" t="s">
        <v>404</v>
      </c>
      <c r="H20" s="187"/>
      <c r="I20" s="38">
        <f>H19</f>
        <v>0</v>
      </c>
      <c r="K20" s="17" t="s">
        <v>81</v>
      </c>
      <c r="L20" s="24" t="s">
        <v>273</v>
      </c>
      <c r="M20" s="10"/>
      <c r="N20" s="10"/>
      <c r="O20" s="10"/>
      <c r="P20" s="24"/>
      <c r="Q20" s="10"/>
    </row>
    <row r="21" spans="2:17" ht="30" customHeight="1" x14ac:dyDescent="0.25">
      <c r="K21" s="155" t="s">
        <v>83</v>
      </c>
      <c r="L21" s="156"/>
      <c r="M21" s="156"/>
      <c r="N21" s="157"/>
      <c r="O21" s="14">
        <f>SUM(O14:O20)</f>
        <v>0</v>
      </c>
      <c r="P21" s="14">
        <f>SUM(P14:P20)</f>
        <v>0</v>
      </c>
      <c r="Q21" s="14">
        <f>SUM(Q14:Q20)</f>
        <v>0</v>
      </c>
    </row>
    <row r="22" spans="2:17" ht="30" customHeight="1" x14ac:dyDescent="0.25">
      <c r="B22" s="8"/>
      <c r="C22" s="183" t="s">
        <v>286</v>
      </c>
      <c r="D22" s="177"/>
      <c r="E22" s="177"/>
      <c r="F22" s="177"/>
      <c r="G22" s="178"/>
      <c r="H22" s="176">
        <f>I20+Q35</f>
        <v>0</v>
      </c>
      <c r="I22" s="188"/>
      <c r="K22" s="25">
        <v>3</v>
      </c>
      <c r="L22" s="127" t="s">
        <v>306</v>
      </c>
      <c r="M22" s="129"/>
      <c r="N22" s="129"/>
      <c r="O22" s="129"/>
      <c r="P22" s="129"/>
      <c r="Q22" s="130"/>
    </row>
    <row r="23" spans="2:17" ht="30" customHeight="1" x14ac:dyDescent="0.25">
      <c r="B23" s="8"/>
      <c r="K23" s="88" t="s">
        <v>52</v>
      </c>
      <c r="L23" s="89" t="s">
        <v>127</v>
      </c>
      <c r="M23" s="90" t="s">
        <v>132</v>
      </c>
      <c r="N23" s="31"/>
      <c r="O23" s="31"/>
      <c r="P23" s="36">
        <f>O23*N23</f>
        <v>0</v>
      </c>
      <c r="Q23" s="33"/>
    </row>
    <row r="24" spans="2:17" ht="27.95" customHeight="1" x14ac:dyDescent="0.25">
      <c r="B24" s="8"/>
      <c r="K24" s="88" t="s">
        <v>53</v>
      </c>
      <c r="L24" s="89" t="s">
        <v>11</v>
      </c>
      <c r="M24" s="90" t="s">
        <v>132</v>
      </c>
      <c r="N24" s="31"/>
      <c r="O24" s="32"/>
      <c r="P24" s="36">
        <f t="shared" ref="P24:P32" si="3">O24*N24</f>
        <v>0</v>
      </c>
      <c r="Q24" s="33"/>
    </row>
    <row r="25" spans="2:17" ht="27.95" customHeight="1" x14ac:dyDescent="0.25">
      <c r="B25" s="8"/>
      <c r="K25" s="88" t="s">
        <v>54</v>
      </c>
      <c r="L25" s="89" t="s">
        <v>128</v>
      </c>
      <c r="M25" s="89" t="s">
        <v>133</v>
      </c>
      <c r="N25" s="31"/>
      <c r="O25" s="32"/>
      <c r="P25" s="36">
        <f t="shared" si="3"/>
        <v>0</v>
      </c>
      <c r="Q25" s="33"/>
    </row>
    <row r="26" spans="2:17" ht="27.95" customHeight="1" x14ac:dyDescent="0.25">
      <c r="B26" s="8"/>
      <c r="K26" s="88" t="s">
        <v>55</v>
      </c>
      <c r="L26" s="89" t="s">
        <v>129</v>
      </c>
      <c r="M26" s="89" t="s">
        <v>92</v>
      </c>
      <c r="N26" s="31"/>
      <c r="O26" s="32"/>
      <c r="P26" s="36">
        <f t="shared" si="3"/>
        <v>0</v>
      </c>
      <c r="Q26" s="33"/>
    </row>
    <row r="27" spans="2:17" ht="27.95" customHeight="1" x14ac:dyDescent="0.25">
      <c r="K27" s="88" t="s">
        <v>56</v>
      </c>
      <c r="L27" s="33"/>
      <c r="M27" s="33"/>
      <c r="N27" s="31"/>
      <c r="O27" s="32"/>
      <c r="P27" s="36">
        <f t="shared" si="3"/>
        <v>0</v>
      </c>
      <c r="Q27" s="33"/>
    </row>
    <row r="28" spans="2:17" ht="27.95" customHeight="1" x14ac:dyDescent="0.25">
      <c r="K28" s="88" t="s">
        <v>57</v>
      </c>
      <c r="L28" s="33"/>
      <c r="M28" s="33"/>
      <c r="N28" s="31"/>
      <c r="O28" s="31"/>
      <c r="P28" s="36">
        <f t="shared" si="3"/>
        <v>0</v>
      </c>
      <c r="Q28" s="33"/>
    </row>
    <row r="29" spans="2:17" ht="27.95" customHeight="1" x14ac:dyDescent="0.25">
      <c r="K29" s="88" t="s">
        <v>93</v>
      </c>
      <c r="L29" s="33"/>
      <c r="M29" s="33"/>
      <c r="N29" s="34"/>
      <c r="O29" s="34"/>
      <c r="P29" s="36">
        <f t="shared" si="3"/>
        <v>0</v>
      </c>
      <c r="Q29" s="33"/>
    </row>
    <row r="30" spans="2:17" ht="30" customHeight="1" x14ac:dyDescent="0.25">
      <c r="K30" s="88" t="s">
        <v>94</v>
      </c>
      <c r="L30" s="33"/>
      <c r="M30" s="33"/>
      <c r="N30" s="34"/>
      <c r="O30" s="34"/>
      <c r="P30" s="36">
        <f t="shared" si="3"/>
        <v>0</v>
      </c>
      <c r="Q30" s="33"/>
    </row>
    <row r="31" spans="2:17" ht="30" customHeight="1" x14ac:dyDescent="0.25">
      <c r="K31" s="88" t="s">
        <v>95</v>
      </c>
      <c r="L31" s="33"/>
      <c r="M31" s="33"/>
      <c r="N31" s="34"/>
      <c r="O31" s="34"/>
      <c r="P31" s="36">
        <f t="shared" si="3"/>
        <v>0</v>
      </c>
      <c r="Q31" s="33"/>
    </row>
    <row r="32" spans="2:17" ht="27.95" customHeight="1" x14ac:dyDescent="0.25">
      <c r="K32" s="88" t="s">
        <v>96</v>
      </c>
      <c r="L32" s="33"/>
      <c r="M32" s="33"/>
      <c r="N32" s="34"/>
      <c r="O32" s="34"/>
      <c r="P32" s="36">
        <f t="shared" si="3"/>
        <v>0</v>
      </c>
      <c r="Q32" s="10"/>
    </row>
    <row r="33" spans="10:17" ht="27.95" customHeight="1" x14ac:dyDescent="0.25">
      <c r="K33" s="88" t="s">
        <v>97</v>
      </c>
      <c r="L33" s="35" t="s">
        <v>273</v>
      </c>
      <c r="M33" s="33"/>
      <c r="N33" s="34"/>
      <c r="O33" s="34"/>
      <c r="P33" s="34"/>
      <c r="Q33" s="34"/>
    </row>
    <row r="34" spans="10:17" ht="27.95" customHeight="1" x14ac:dyDescent="0.25">
      <c r="K34" s="155" t="s">
        <v>191</v>
      </c>
      <c r="L34" s="157"/>
      <c r="M34" s="14" t="s">
        <v>92</v>
      </c>
      <c r="N34" s="14">
        <f>N6+N14</f>
        <v>0</v>
      </c>
      <c r="O34" s="14">
        <f>SUM(O23:O33)</f>
        <v>0</v>
      </c>
      <c r="P34" s="14">
        <f>SUM(P23:P33)</f>
        <v>0</v>
      </c>
      <c r="Q34" s="14"/>
    </row>
    <row r="35" spans="10:17" ht="27.95" customHeight="1" x14ac:dyDescent="0.25">
      <c r="N35" s="3"/>
      <c r="O35" s="186" t="s">
        <v>405</v>
      </c>
      <c r="P35" s="187"/>
      <c r="Q35" s="38">
        <f>P12+P21+P34</f>
        <v>0</v>
      </c>
    </row>
    <row r="36" spans="10:17" ht="27.95" customHeight="1" x14ac:dyDescent="0.25"/>
    <row r="37" spans="10:17" ht="27.95" customHeight="1" x14ac:dyDescent="0.25">
      <c r="J37" s="136"/>
    </row>
    <row r="38" spans="10:17" ht="27.95" customHeight="1" x14ac:dyDescent="0.25"/>
    <row r="39" spans="10:17" ht="30" customHeight="1" x14ac:dyDescent="0.25"/>
    <row r="40" spans="10:17" ht="30" customHeight="1" x14ac:dyDescent="0.25"/>
    <row r="41" spans="10:17" ht="30" customHeight="1" x14ac:dyDescent="0.25"/>
    <row r="42" spans="10:17" ht="30" customHeight="1" x14ac:dyDescent="0.25"/>
    <row r="43" spans="10:17" ht="30" customHeight="1" x14ac:dyDescent="0.25"/>
    <row r="44" spans="10:17" x14ac:dyDescent="0.25"/>
    <row r="45" spans="10:17" x14ac:dyDescent="0.25"/>
    <row r="46" spans="10:17" x14ac:dyDescent="0.25"/>
    <row r="47" spans="10:17" x14ac:dyDescent="0.25"/>
    <row r="48" spans="10:17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</sheetData>
  <mergeCells count="5">
    <mergeCell ref="C22:G22"/>
    <mergeCell ref="C19:D19"/>
    <mergeCell ref="O35:P35"/>
    <mergeCell ref="G20:H20"/>
    <mergeCell ref="H22:I22"/>
  </mergeCells>
  <pageMargins left="0.511811024" right="0.511811024" top="0.78740157499999996" bottom="0.78740157499999996" header="0.31496062000000002" footer="0.31496062000000002"/>
  <pageSetup paperSize="9" orientation="landscape" horizontalDpi="4294967293" verticalDpi="4294967293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topLeftCell="A28" zoomScale="85" zoomScaleNormal="85" workbookViewId="0">
      <selection activeCell="H31" sqref="H31"/>
    </sheetView>
  </sheetViews>
  <sheetFormatPr defaultRowHeight="15" customHeight="1" zeroHeight="1" x14ac:dyDescent="0.25"/>
  <cols>
    <col min="1" max="1" width="25.140625" style="1" customWidth="1"/>
    <col min="2" max="2" width="3.85546875" customWidth="1"/>
    <col min="3" max="3" width="17.140625" customWidth="1"/>
    <col min="4" max="4" width="23.7109375" customWidth="1"/>
    <col min="5" max="5" width="13.85546875" customWidth="1"/>
    <col min="6" max="6" width="17" customWidth="1"/>
    <col min="7" max="7" width="15.28515625" customWidth="1"/>
    <col min="8" max="8" width="15.42578125" customWidth="1"/>
    <col min="9" max="9" width="22" customWidth="1"/>
    <col min="10" max="10" width="16.28515625" customWidth="1"/>
    <col min="11" max="11" width="13.85546875" customWidth="1"/>
    <col min="12" max="12" width="15.42578125" customWidth="1"/>
    <col min="13" max="13" width="19" customWidth="1"/>
  </cols>
  <sheetData>
    <row r="1" spans="1:10" s="2" customFormat="1" ht="33.950000000000003" customHeight="1" x14ac:dyDescent="0.35">
      <c r="A1" s="1"/>
      <c r="C1" s="20" t="s">
        <v>374</v>
      </c>
    </row>
    <row r="2" spans="1:10" s="2" customFormat="1" ht="21.6" customHeight="1" x14ac:dyDescent="0.25">
      <c r="A2" s="1"/>
    </row>
    <row r="3" spans="1:10" ht="30" customHeight="1" x14ac:dyDescent="0.35">
      <c r="C3" s="12" t="s">
        <v>373</v>
      </c>
    </row>
    <row r="4" spans="1:10" ht="30" customHeight="1" x14ac:dyDescent="0.25">
      <c r="C4" s="171" t="s">
        <v>134</v>
      </c>
      <c r="D4" s="172"/>
      <c r="E4" s="173"/>
      <c r="F4" s="9"/>
      <c r="G4" s="203" t="s">
        <v>135</v>
      </c>
      <c r="H4" s="204"/>
      <c r="I4" s="205"/>
      <c r="J4" s="9"/>
    </row>
    <row r="5" spans="1:10" ht="30" customHeight="1" x14ac:dyDescent="0.25">
      <c r="C5" s="81" t="s">
        <v>139</v>
      </c>
      <c r="D5" s="17" t="s">
        <v>140</v>
      </c>
      <c r="E5" s="92"/>
      <c r="F5" s="9"/>
      <c r="G5" s="81" t="s">
        <v>137</v>
      </c>
      <c r="H5" s="17" t="s">
        <v>136</v>
      </c>
      <c r="I5" s="41" t="e">
        <f>(E19-E21)/E20</f>
        <v>#DIV/0!</v>
      </c>
      <c r="J5" s="9"/>
    </row>
    <row r="6" spans="1:10" ht="30" customHeight="1" x14ac:dyDescent="0.25">
      <c r="C6" s="81" t="s">
        <v>141</v>
      </c>
      <c r="D6" s="17" t="s">
        <v>136</v>
      </c>
      <c r="E6" s="47"/>
      <c r="F6" s="9"/>
      <c r="G6" s="81" t="s">
        <v>138</v>
      </c>
      <c r="H6" s="17" t="s">
        <v>136</v>
      </c>
      <c r="I6" s="41">
        <f>E19*(((1+E5)^(1/12))-1)</f>
        <v>0</v>
      </c>
      <c r="J6" s="9"/>
    </row>
    <row r="7" spans="1:10" ht="30" customHeight="1" x14ac:dyDescent="0.25">
      <c r="F7" s="9"/>
      <c r="G7" s="81" t="s">
        <v>315</v>
      </c>
      <c r="H7" s="17" t="s">
        <v>136</v>
      </c>
      <c r="I7" s="41">
        <f>E27/12</f>
        <v>0</v>
      </c>
      <c r="J7" s="9"/>
    </row>
    <row r="8" spans="1:10" ht="30" customHeight="1" x14ac:dyDescent="0.25">
      <c r="C8" s="203" t="s">
        <v>29</v>
      </c>
      <c r="D8" s="204"/>
      <c r="E8" s="205"/>
      <c r="F8" s="9"/>
      <c r="G8" s="81" t="s">
        <v>142</v>
      </c>
      <c r="H8" s="17" t="s">
        <v>136</v>
      </c>
      <c r="I8" s="41" t="e">
        <f>SUM(I5:I7)</f>
        <v>#DIV/0!</v>
      </c>
      <c r="J8" s="9"/>
    </row>
    <row r="9" spans="1:10" ht="30" customHeight="1" x14ac:dyDescent="0.25">
      <c r="C9" s="81" t="s">
        <v>144</v>
      </c>
      <c r="D9" s="17" t="s">
        <v>145</v>
      </c>
      <c r="E9" s="47"/>
      <c r="F9" s="9"/>
      <c r="G9" s="81" t="s">
        <v>141</v>
      </c>
      <c r="H9" s="17" t="s">
        <v>136</v>
      </c>
      <c r="I9" s="41">
        <f>E6</f>
        <v>0</v>
      </c>
      <c r="J9" s="9"/>
    </row>
    <row r="10" spans="1:10" ht="30" customHeight="1" x14ac:dyDescent="0.25">
      <c r="C10" s="81" t="s">
        <v>146</v>
      </c>
      <c r="D10" s="17" t="s">
        <v>147</v>
      </c>
      <c r="E10" s="48"/>
      <c r="F10" s="9"/>
      <c r="G10" s="81" t="s">
        <v>143</v>
      </c>
      <c r="H10" s="17" t="s">
        <v>136</v>
      </c>
      <c r="I10" s="41" t="e">
        <f>SUM(I8:I9)</f>
        <v>#DIV/0!</v>
      </c>
      <c r="J10" s="9"/>
    </row>
    <row r="11" spans="1:10" ht="30" customHeight="1" x14ac:dyDescent="0.25">
      <c r="C11" s="81" t="s">
        <v>150</v>
      </c>
      <c r="D11" s="17" t="s">
        <v>151</v>
      </c>
      <c r="E11" s="24"/>
      <c r="F11" s="9"/>
      <c r="G11" s="21"/>
      <c r="H11" s="21"/>
      <c r="I11" s="42"/>
      <c r="J11" s="9"/>
    </row>
    <row r="12" spans="1:10" ht="30" customHeight="1" x14ac:dyDescent="0.25">
      <c r="C12" s="81" t="s">
        <v>153</v>
      </c>
      <c r="D12" s="17" t="s">
        <v>294</v>
      </c>
      <c r="E12" s="24"/>
      <c r="F12" s="9"/>
      <c r="G12" s="203" t="s">
        <v>148</v>
      </c>
      <c r="H12" s="204"/>
      <c r="I12" s="205"/>
      <c r="J12" s="9"/>
    </row>
    <row r="13" spans="1:10" ht="45" customHeight="1" x14ac:dyDescent="0.25">
      <c r="C13" s="81" t="s">
        <v>155</v>
      </c>
      <c r="D13" s="17" t="s">
        <v>156</v>
      </c>
      <c r="E13" s="48"/>
      <c r="F13" s="9"/>
      <c r="G13" s="81" t="s">
        <v>152</v>
      </c>
      <c r="H13" s="17" t="s">
        <v>149</v>
      </c>
      <c r="I13" s="41" t="e">
        <f>E23/E9</f>
        <v>#DIV/0!</v>
      </c>
      <c r="J13" s="9"/>
    </row>
    <row r="14" spans="1:10" ht="30" customHeight="1" x14ac:dyDescent="0.25">
      <c r="C14" s="81" t="s">
        <v>157</v>
      </c>
      <c r="D14" s="17"/>
      <c r="E14" s="24"/>
      <c r="F14" s="9"/>
      <c r="G14" s="81" t="s">
        <v>154</v>
      </c>
      <c r="H14" s="17" t="s">
        <v>149</v>
      </c>
      <c r="I14" s="43" t="e">
        <f>E22*E11/E10</f>
        <v>#DIV/0!</v>
      </c>
      <c r="J14" s="9"/>
    </row>
    <row r="15" spans="1:10" ht="30" customHeight="1" x14ac:dyDescent="0.25">
      <c r="C15" s="81" t="s">
        <v>159</v>
      </c>
      <c r="D15" s="17" t="s">
        <v>149</v>
      </c>
      <c r="E15" s="47"/>
      <c r="F15" s="9"/>
      <c r="G15" s="81" t="s">
        <v>16</v>
      </c>
      <c r="H15" s="17" t="s">
        <v>149</v>
      </c>
      <c r="I15" s="41" t="e">
        <f>(E12*(E24+(E14*E25)))/(E13*3)</f>
        <v>#DIV/0!</v>
      </c>
      <c r="J15" s="9"/>
    </row>
    <row r="16" spans="1:10" ht="30" customHeight="1" x14ac:dyDescent="0.25">
      <c r="C16" s="81" t="s">
        <v>160</v>
      </c>
      <c r="D16" s="17" t="s">
        <v>156</v>
      </c>
      <c r="E16" s="48"/>
      <c r="F16" s="9"/>
      <c r="G16" s="106" t="s">
        <v>158</v>
      </c>
      <c r="H16" s="107" t="s">
        <v>149</v>
      </c>
      <c r="I16" s="44">
        <f>E15</f>
        <v>0</v>
      </c>
      <c r="J16" s="9"/>
    </row>
    <row r="17" spans="3:10" ht="30" customHeight="1" x14ac:dyDescent="0.25">
      <c r="F17" s="9"/>
      <c r="G17" s="81" t="s">
        <v>65</v>
      </c>
      <c r="H17" s="17" t="s">
        <v>149</v>
      </c>
      <c r="I17" s="41" t="e">
        <f>SUM(I13:I16)</f>
        <v>#DIV/0!</v>
      </c>
      <c r="J17" s="9"/>
    </row>
    <row r="18" spans="3:10" ht="30" customHeight="1" x14ac:dyDescent="0.25">
      <c r="C18" s="171" t="s">
        <v>163</v>
      </c>
      <c r="D18" s="172"/>
      <c r="E18" s="173"/>
      <c r="F18" s="9"/>
      <c r="G18" s="21"/>
      <c r="H18" s="21"/>
      <c r="I18" s="42"/>
      <c r="J18" s="9"/>
    </row>
    <row r="19" spans="3:10" ht="46.5" customHeight="1" x14ac:dyDescent="0.25">
      <c r="C19" s="81" t="s">
        <v>165</v>
      </c>
      <c r="D19" s="17" t="s">
        <v>166</v>
      </c>
      <c r="E19" s="46"/>
      <c r="F19" s="9"/>
      <c r="G19" s="81" t="s">
        <v>161</v>
      </c>
      <c r="H19" s="17" t="s">
        <v>162</v>
      </c>
      <c r="I19" s="41" t="e">
        <f>I10/(E26*8)</f>
        <v>#DIV/0!</v>
      </c>
      <c r="J19" s="9"/>
    </row>
    <row r="20" spans="3:10" ht="30" customHeight="1" x14ac:dyDescent="0.25">
      <c r="C20" s="81" t="s">
        <v>167</v>
      </c>
      <c r="D20" s="17" t="s">
        <v>168</v>
      </c>
      <c r="E20" s="24"/>
      <c r="F20" s="9"/>
      <c r="G20" s="81" t="s">
        <v>164</v>
      </c>
      <c r="H20" s="17" t="s">
        <v>149</v>
      </c>
      <c r="I20" s="41" t="e">
        <f>I17</f>
        <v>#DIV/0!</v>
      </c>
      <c r="J20" s="9"/>
    </row>
    <row r="21" spans="3:10" ht="30" customHeight="1" x14ac:dyDescent="0.25">
      <c r="C21" s="81" t="s">
        <v>316</v>
      </c>
      <c r="D21" s="17" t="s">
        <v>166</v>
      </c>
      <c r="E21" s="49"/>
      <c r="F21" s="9"/>
      <c r="G21" s="9"/>
      <c r="H21" s="9"/>
      <c r="I21" s="9"/>
      <c r="J21" s="9"/>
    </row>
    <row r="22" spans="3:10" ht="30" customHeight="1" x14ac:dyDescent="0.25">
      <c r="C22" s="81" t="s">
        <v>317</v>
      </c>
      <c r="D22" s="17" t="s">
        <v>172</v>
      </c>
      <c r="E22" s="50"/>
      <c r="F22" s="9"/>
      <c r="G22" s="21"/>
      <c r="H22" s="22" t="s">
        <v>169</v>
      </c>
      <c r="I22" s="22" t="s">
        <v>170</v>
      </c>
      <c r="J22" s="22" t="s">
        <v>171</v>
      </c>
    </row>
    <row r="23" spans="3:10" ht="30" customHeight="1" x14ac:dyDescent="0.25">
      <c r="C23" s="81" t="s">
        <v>176</v>
      </c>
      <c r="D23" s="17" t="s">
        <v>172</v>
      </c>
      <c r="E23" s="50"/>
      <c r="F23" s="9"/>
      <c r="G23" s="134" t="s">
        <v>380</v>
      </c>
      <c r="H23" s="10"/>
      <c r="I23" s="10"/>
      <c r="J23" s="10"/>
    </row>
    <row r="24" spans="3:10" ht="30" customHeight="1" x14ac:dyDescent="0.25">
      <c r="C24" s="81" t="s">
        <v>177</v>
      </c>
      <c r="D24" s="17" t="s">
        <v>166</v>
      </c>
      <c r="E24" s="50"/>
      <c r="F24" s="9"/>
      <c r="G24" s="22" t="s">
        <v>173</v>
      </c>
      <c r="H24" s="132" t="s">
        <v>174</v>
      </c>
      <c r="I24" s="38" t="s">
        <v>175</v>
      </c>
      <c r="J24" s="38" t="s">
        <v>171</v>
      </c>
    </row>
    <row r="25" spans="3:10" ht="30" customHeight="1" x14ac:dyDescent="0.25">
      <c r="C25" s="81" t="s">
        <v>178</v>
      </c>
      <c r="D25" s="17" t="s">
        <v>166</v>
      </c>
      <c r="E25" s="50"/>
      <c r="F25" s="9"/>
      <c r="G25" s="21"/>
      <c r="H25" s="45" t="e">
        <f>H23*I20</f>
        <v>#DIV/0!</v>
      </c>
      <c r="I25" s="45" t="e">
        <f>I23*I19</f>
        <v>#DIV/0!</v>
      </c>
      <c r="J25" s="45" t="e">
        <f>H25+I25</f>
        <v>#DIV/0!</v>
      </c>
    </row>
    <row r="26" spans="3:10" ht="30" customHeight="1" x14ac:dyDescent="0.25">
      <c r="C26" s="81" t="s">
        <v>179</v>
      </c>
      <c r="D26" s="17" t="s">
        <v>294</v>
      </c>
      <c r="E26" s="51"/>
      <c r="F26" s="9"/>
      <c r="G26" s="9"/>
      <c r="H26" s="9"/>
      <c r="I26" s="9"/>
      <c r="J26" s="9"/>
    </row>
    <row r="27" spans="3:10" ht="30" customHeight="1" x14ac:dyDescent="0.25">
      <c r="C27" s="81" t="s">
        <v>318</v>
      </c>
      <c r="D27" s="17" t="s">
        <v>180</v>
      </c>
      <c r="E27" s="49"/>
      <c r="F27" s="9"/>
      <c r="G27" s="118" t="s">
        <v>334</v>
      </c>
      <c r="H27" s="9"/>
      <c r="I27" s="9"/>
      <c r="J27" s="9"/>
    </row>
    <row r="28" spans="3:10" ht="30" customHeight="1" x14ac:dyDescent="0.25">
      <c r="F28" s="9"/>
      <c r="G28" s="118"/>
      <c r="H28" s="9"/>
      <c r="I28" s="9"/>
      <c r="J28" s="9"/>
    </row>
    <row r="29" spans="3:10" ht="30" customHeight="1" x14ac:dyDescent="0.35">
      <c r="C29" s="12" t="s">
        <v>381</v>
      </c>
      <c r="D29" s="12"/>
      <c r="E29" s="12"/>
      <c r="F29" s="12"/>
    </row>
    <row r="30" spans="3:10" ht="30" customHeight="1" x14ac:dyDescent="0.25">
      <c r="C30" s="21"/>
      <c r="D30" s="146" t="s">
        <v>174</v>
      </c>
      <c r="E30" s="22" t="s">
        <v>175</v>
      </c>
      <c r="F30" s="22" t="s">
        <v>171</v>
      </c>
    </row>
    <row r="31" spans="3:10" ht="30.75" customHeight="1" x14ac:dyDescent="0.25">
      <c r="C31" s="134" t="s">
        <v>382</v>
      </c>
      <c r="D31" s="10"/>
      <c r="E31" s="10"/>
      <c r="F31" s="10"/>
    </row>
    <row r="32" spans="3:10" ht="30.75" customHeight="1" x14ac:dyDescent="0.25">
      <c r="C32" s="134" t="s">
        <v>383</v>
      </c>
      <c r="D32" s="10"/>
      <c r="E32" s="10"/>
      <c r="F32" s="10"/>
    </row>
    <row r="33" spans="2:13" ht="30.75" customHeight="1" x14ac:dyDescent="0.25">
      <c r="C33" s="134" t="s">
        <v>384</v>
      </c>
      <c r="D33" s="10"/>
      <c r="E33" s="10"/>
      <c r="F33" s="10"/>
    </row>
    <row r="34" spans="2:13" ht="30.75" customHeight="1" x14ac:dyDescent="0.25">
      <c r="C34" s="134" t="s">
        <v>385</v>
      </c>
      <c r="D34" s="10"/>
      <c r="E34" s="10"/>
      <c r="F34" s="10"/>
    </row>
    <row r="35" spans="2:13" ht="30.75" customHeight="1" x14ac:dyDescent="0.25">
      <c r="C35" s="134" t="s">
        <v>386</v>
      </c>
      <c r="D35" s="10"/>
      <c r="E35" s="10"/>
      <c r="F35" s="10"/>
    </row>
    <row r="36" spans="2:13" ht="29.25" customHeight="1" x14ac:dyDescent="0.25">
      <c r="C36" s="22" t="s">
        <v>173</v>
      </c>
      <c r="D36" s="45">
        <f t="shared" ref="D36:E36" si="0">SUM(D31:D35)</f>
        <v>0</v>
      </c>
      <c r="E36" s="45">
        <f t="shared" si="0"/>
        <v>0</v>
      </c>
      <c r="F36" s="45">
        <f>SUM(F31:F35)</f>
        <v>0</v>
      </c>
      <c r="H36" s="135" t="s">
        <v>286</v>
      </c>
      <c r="I36" s="135"/>
      <c r="J36" s="176">
        <f>F36</f>
        <v>0</v>
      </c>
      <c r="K36" s="178"/>
    </row>
    <row r="37" spans="2:13" ht="27" customHeight="1" x14ac:dyDescent="0.25"/>
    <row r="38" spans="2:13" x14ac:dyDescent="0.25"/>
    <row r="39" spans="2:13" x14ac:dyDescent="0.25"/>
    <row r="40" spans="2:13" x14ac:dyDescent="0.25"/>
    <row r="41" spans="2:13" x14ac:dyDescent="0.25"/>
    <row r="42" spans="2:13" x14ac:dyDescent="0.25"/>
    <row r="43" spans="2:13" x14ac:dyDescent="0.25"/>
    <row r="44" spans="2:13" x14ac:dyDescent="0.25"/>
    <row r="45" spans="2:13" s="1" customFormat="1" x14ac:dyDescent="0.25">
      <c r="B45"/>
      <c r="C45"/>
      <c r="D45"/>
      <c r="E45"/>
      <c r="F45"/>
      <c r="G45"/>
      <c r="H45"/>
      <c r="I45"/>
      <c r="J45"/>
      <c r="K45"/>
      <c r="L45"/>
      <c r="M45"/>
    </row>
    <row r="46" spans="2:13" s="1" customFormat="1" x14ac:dyDescent="0.25">
      <c r="B46"/>
      <c r="C46"/>
      <c r="D46"/>
      <c r="E46"/>
      <c r="F46"/>
      <c r="G46"/>
      <c r="H46"/>
      <c r="I46"/>
      <c r="J46"/>
      <c r="K46"/>
      <c r="L46"/>
      <c r="M46"/>
    </row>
    <row r="47" spans="2:13" s="1" customFormat="1" x14ac:dyDescent="0.25">
      <c r="B47"/>
      <c r="C47"/>
      <c r="D47"/>
      <c r="E47"/>
      <c r="F47"/>
      <c r="G47"/>
      <c r="H47"/>
      <c r="I47"/>
      <c r="J47"/>
      <c r="K47"/>
      <c r="L47"/>
      <c r="M47"/>
    </row>
    <row r="48" spans="2:13" s="1" customFormat="1" x14ac:dyDescent="0.25">
      <c r="B48"/>
      <c r="C48"/>
      <c r="D48"/>
      <c r="E48"/>
      <c r="F48"/>
      <c r="G48"/>
      <c r="H48"/>
      <c r="I48"/>
      <c r="J48"/>
      <c r="K48"/>
      <c r="L48"/>
      <c r="M48"/>
    </row>
    <row r="49" spans="2:13" s="1" customFormat="1" x14ac:dyDescent="0.25">
      <c r="B49"/>
      <c r="C49"/>
      <c r="D49"/>
      <c r="E49"/>
      <c r="F49"/>
      <c r="G49"/>
      <c r="H49"/>
      <c r="I49"/>
      <c r="J49"/>
      <c r="K49"/>
      <c r="L49"/>
      <c r="M49"/>
    </row>
    <row r="50" spans="2:13" s="1" customFormat="1" x14ac:dyDescent="0.25">
      <c r="B50"/>
      <c r="C50"/>
      <c r="D50"/>
      <c r="E50"/>
      <c r="F50"/>
      <c r="G50"/>
      <c r="H50"/>
      <c r="I50"/>
      <c r="J50"/>
      <c r="K50"/>
      <c r="L50"/>
      <c r="M50"/>
    </row>
    <row r="51" spans="2:13" s="1" customFormat="1" x14ac:dyDescent="0.25">
      <c r="B51"/>
      <c r="C51"/>
      <c r="D51"/>
      <c r="E51"/>
      <c r="F51"/>
      <c r="G51"/>
      <c r="H51"/>
      <c r="I51"/>
      <c r="J51"/>
      <c r="K51"/>
      <c r="L51"/>
      <c r="M51"/>
    </row>
    <row r="52" spans="2:13" s="1" customFormat="1" x14ac:dyDescent="0.25">
      <c r="B52"/>
      <c r="C52"/>
      <c r="D52"/>
      <c r="E52"/>
      <c r="F52"/>
      <c r="G52"/>
      <c r="H52"/>
      <c r="I52"/>
      <c r="J52"/>
      <c r="K52"/>
      <c r="L52"/>
      <c r="M52"/>
    </row>
    <row r="53" spans="2:13" s="1" customFormat="1" x14ac:dyDescent="0.25">
      <c r="B53"/>
      <c r="C53"/>
      <c r="D53"/>
      <c r="E53"/>
      <c r="F53"/>
      <c r="G53"/>
      <c r="H53"/>
      <c r="I53"/>
      <c r="J53"/>
      <c r="K53"/>
      <c r="L53"/>
      <c r="M53"/>
    </row>
    <row r="54" spans="2:13" s="1" customFormat="1" x14ac:dyDescent="0.25">
      <c r="B54"/>
      <c r="C54"/>
      <c r="D54"/>
      <c r="E54"/>
      <c r="F54"/>
      <c r="G54"/>
      <c r="H54"/>
      <c r="I54"/>
      <c r="J54"/>
      <c r="K54"/>
      <c r="L54"/>
      <c r="M54"/>
    </row>
    <row r="55" spans="2:13" s="1" customFormat="1" x14ac:dyDescent="0.25">
      <c r="B55"/>
      <c r="C55"/>
      <c r="D55"/>
      <c r="E55"/>
      <c r="F55"/>
      <c r="G55"/>
      <c r="H55"/>
      <c r="I55"/>
      <c r="J55"/>
      <c r="K55"/>
      <c r="L55"/>
      <c r="M55"/>
    </row>
    <row r="56" spans="2:13" s="1" customFormat="1" x14ac:dyDescent="0.25">
      <c r="B56"/>
      <c r="C56"/>
      <c r="D56"/>
      <c r="E56"/>
      <c r="F56"/>
      <c r="G56"/>
      <c r="H56"/>
      <c r="I56"/>
      <c r="J56"/>
      <c r="K56"/>
      <c r="L56"/>
      <c r="M56"/>
    </row>
    <row r="57" spans="2:13" s="1" customFormat="1" x14ac:dyDescent="0.25">
      <c r="B57"/>
      <c r="C57"/>
      <c r="D57"/>
      <c r="E57"/>
      <c r="F57"/>
      <c r="G57"/>
      <c r="H57"/>
      <c r="I57"/>
      <c r="J57"/>
      <c r="K57"/>
      <c r="L57"/>
      <c r="M57"/>
    </row>
    <row r="58" spans="2:13" s="1" customFormat="1" x14ac:dyDescent="0.25">
      <c r="B58"/>
      <c r="C58"/>
      <c r="D58"/>
      <c r="E58"/>
      <c r="F58"/>
      <c r="G58"/>
      <c r="H58"/>
      <c r="I58"/>
      <c r="J58"/>
      <c r="K58"/>
      <c r="L58"/>
      <c r="M58"/>
    </row>
    <row r="59" spans="2:13" s="1" customFormat="1" x14ac:dyDescent="0.25">
      <c r="B59"/>
      <c r="C59"/>
      <c r="D59"/>
      <c r="E59"/>
      <c r="F59"/>
      <c r="G59"/>
      <c r="H59"/>
      <c r="I59"/>
      <c r="J59"/>
      <c r="K59"/>
      <c r="L59"/>
      <c r="M59"/>
    </row>
    <row r="60" spans="2:13" s="1" customFormat="1" x14ac:dyDescent="0.25">
      <c r="B60"/>
      <c r="C60"/>
      <c r="D60"/>
      <c r="E60"/>
      <c r="F60"/>
      <c r="G60"/>
      <c r="H60"/>
      <c r="I60"/>
      <c r="J60"/>
      <c r="K60"/>
      <c r="L60"/>
      <c r="M60"/>
    </row>
    <row r="61" spans="2:13" s="1" customFormat="1" x14ac:dyDescent="0.25">
      <c r="B61"/>
      <c r="C61"/>
      <c r="D61"/>
      <c r="E61"/>
      <c r="F61"/>
      <c r="G61"/>
      <c r="H61"/>
      <c r="I61"/>
      <c r="J61"/>
      <c r="K61"/>
      <c r="L61"/>
      <c r="M61"/>
    </row>
    <row r="62" spans="2:13" s="1" customFormat="1" x14ac:dyDescent="0.25">
      <c r="B62"/>
      <c r="C62"/>
      <c r="D62"/>
      <c r="E62"/>
      <c r="F62"/>
      <c r="G62"/>
      <c r="H62"/>
      <c r="I62"/>
      <c r="J62"/>
      <c r="K62"/>
      <c r="L62"/>
      <c r="M62"/>
    </row>
    <row r="63" spans="2:13" s="1" customFormat="1" x14ac:dyDescent="0.25">
      <c r="B63"/>
      <c r="C63"/>
      <c r="D63"/>
      <c r="E63"/>
      <c r="F63"/>
      <c r="G63"/>
      <c r="H63"/>
      <c r="I63"/>
      <c r="J63"/>
      <c r="K63"/>
      <c r="L63"/>
      <c r="M63"/>
    </row>
    <row r="64" spans="2:13" s="1" customFormat="1" x14ac:dyDescent="0.25">
      <c r="B64"/>
      <c r="C64"/>
      <c r="D64"/>
      <c r="E64"/>
      <c r="F64"/>
      <c r="G64"/>
      <c r="H64"/>
      <c r="I64"/>
      <c r="J64"/>
      <c r="K64"/>
      <c r="L64"/>
      <c r="M64"/>
    </row>
    <row r="65" spans="2:13" s="1" customFormat="1" x14ac:dyDescent="0.25">
      <c r="B65"/>
      <c r="C65"/>
      <c r="D65"/>
      <c r="E65"/>
      <c r="F65"/>
      <c r="G65"/>
      <c r="H65"/>
      <c r="I65"/>
      <c r="J65"/>
      <c r="K65"/>
      <c r="L65"/>
      <c r="M65"/>
    </row>
    <row r="66" spans="2:13" s="1" customFormat="1" x14ac:dyDescent="0.25">
      <c r="B66"/>
      <c r="C66"/>
      <c r="D66"/>
      <c r="E66"/>
      <c r="F66"/>
      <c r="G66"/>
      <c r="H66"/>
      <c r="I66"/>
      <c r="J66"/>
      <c r="K66"/>
      <c r="L66"/>
      <c r="M66"/>
    </row>
    <row r="67" spans="2:13" s="1" customFormat="1" x14ac:dyDescent="0.25">
      <c r="B67"/>
      <c r="C67"/>
      <c r="D67"/>
      <c r="E67"/>
      <c r="F67"/>
      <c r="G67"/>
      <c r="H67"/>
      <c r="I67"/>
      <c r="J67"/>
      <c r="K67"/>
      <c r="L67"/>
      <c r="M67"/>
    </row>
    <row r="68" spans="2:13" s="1" customFormat="1" x14ac:dyDescent="0.25">
      <c r="B68"/>
      <c r="C68"/>
      <c r="D68"/>
      <c r="E68"/>
      <c r="F68"/>
      <c r="G68"/>
      <c r="H68"/>
      <c r="I68"/>
      <c r="J68"/>
      <c r="K68"/>
      <c r="L68"/>
      <c r="M68"/>
    </row>
    <row r="69" spans="2:13" ht="15" customHeight="1" x14ac:dyDescent="0.25"/>
    <row r="70" spans="2:13" ht="15" customHeight="1" x14ac:dyDescent="0.25"/>
    <row r="71" spans="2:13" ht="15" customHeight="1" x14ac:dyDescent="0.25"/>
    <row r="72" spans="2:13" ht="15" customHeight="1" x14ac:dyDescent="0.25"/>
    <row r="73" spans="2:13" ht="15" customHeight="1" x14ac:dyDescent="0.25"/>
    <row r="74" spans="2:13" ht="15" customHeight="1" x14ac:dyDescent="0.25"/>
    <row r="75" spans="2:13" ht="15" customHeight="1" x14ac:dyDescent="0.25"/>
    <row r="76" spans="2:13" ht="15" customHeight="1" x14ac:dyDescent="0.25"/>
    <row r="77" spans="2:13" ht="15" customHeight="1" x14ac:dyDescent="0.25"/>
    <row r="78" spans="2:13" ht="15" customHeight="1" x14ac:dyDescent="0.25"/>
    <row r="79" spans="2:13" ht="15" customHeight="1" x14ac:dyDescent="0.25"/>
    <row r="80" spans="2:13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</sheetData>
  <mergeCells count="6">
    <mergeCell ref="C4:E4"/>
    <mergeCell ref="J36:K36"/>
    <mergeCell ref="G12:I12"/>
    <mergeCell ref="C18:E18"/>
    <mergeCell ref="C8:E8"/>
    <mergeCell ref="G4:I4"/>
  </mergeCells>
  <pageMargins left="0.511811024" right="0.511811024" top="0.78740157499999996" bottom="0.78740157499999996" header="0.31496062000000002" footer="0.31496062000000002"/>
  <pageSetup paperSize="9" orientation="landscape" horizontalDpi="4294967293" vertic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7"/>
  <dimension ref="A1:S310"/>
  <sheetViews>
    <sheetView showGridLines="0" topLeftCell="H1" zoomScale="90" zoomScaleNormal="90" workbookViewId="0">
      <selection activeCell="P29" sqref="P29"/>
    </sheetView>
  </sheetViews>
  <sheetFormatPr defaultRowHeight="15" x14ac:dyDescent="0.25"/>
  <cols>
    <col min="1" max="1" width="25.28515625" style="1" customWidth="1"/>
    <col min="2" max="2" width="3.85546875" customWidth="1"/>
    <col min="3" max="3" width="7.5703125" customWidth="1"/>
    <col min="4" max="4" width="27.5703125" customWidth="1"/>
    <col min="5" max="5" width="16" customWidth="1"/>
    <col min="6" max="6" width="14.28515625" customWidth="1"/>
    <col min="7" max="7" width="14" customWidth="1"/>
    <col min="8" max="8" width="16.28515625" customWidth="1"/>
    <col min="9" max="9" width="23.140625" customWidth="1"/>
    <col min="10" max="10" width="19" customWidth="1"/>
    <col min="13" max="13" width="17.85546875" customWidth="1"/>
    <col min="14" max="14" width="15.42578125" customWidth="1"/>
    <col min="15" max="15" width="13.5703125" customWidth="1"/>
    <col min="16" max="16" width="15.42578125" customWidth="1"/>
    <col min="17" max="17" width="17.5703125" customWidth="1"/>
    <col min="18" max="19" width="9.140625" style="3"/>
  </cols>
  <sheetData>
    <row r="1" spans="1:19" s="2" customFormat="1" ht="33.950000000000003" customHeight="1" x14ac:dyDescent="0.35">
      <c r="A1" s="1"/>
      <c r="C1" s="20" t="s">
        <v>375</v>
      </c>
      <c r="R1" s="3"/>
      <c r="S1" s="3"/>
    </row>
    <row r="2" spans="1:19" s="2" customFormat="1" ht="21.6" customHeight="1" x14ac:dyDescent="0.25">
      <c r="A2" s="1"/>
      <c r="R2" s="3"/>
      <c r="S2" s="3"/>
    </row>
    <row r="3" spans="1:19" s="93" customFormat="1" ht="7.5" customHeight="1" x14ac:dyDescent="0.25">
      <c r="R3" s="3"/>
      <c r="S3" s="3"/>
    </row>
    <row r="4" spans="1:19" ht="18" customHeight="1" x14ac:dyDescent="0.35">
      <c r="C4" s="12" t="s">
        <v>376</v>
      </c>
      <c r="L4" s="12" t="s">
        <v>377</v>
      </c>
      <c r="M4" s="96"/>
      <c r="N4" s="96"/>
      <c r="O4" s="96"/>
      <c r="P4" s="96"/>
      <c r="Q4" s="96"/>
      <c r="R4" s="86"/>
      <c r="S4" s="86"/>
    </row>
    <row r="5" spans="1:19" ht="30" customHeight="1" x14ac:dyDescent="0.25">
      <c r="C5" s="69">
        <v>1</v>
      </c>
      <c r="D5" s="169" t="s">
        <v>292</v>
      </c>
      <c r="E5" s="170"/>
      <c r="F5" s="170"/>
      <c r="G5" s="170"/>
      <c r="H5" s="170"/>
      <c r="I5" s="170"/>
      <c r="J5" s="170"/>
      <c r="L5" s="95">
        <v>1</v>
      </c>
      <c r="M5" s="198" t="s">
        <v>99</v>
      </c>
      <c r="N5" s="198"/>
      <c r="O5" s="198"/>
      <c r="P5" s="198"/>
      <c r="Q5" s="198"/>
      <c r="R5" s="198"/>
      <c r="S5" s="198"/>
    </row>
    <row r="6" spans="1:19" ht="30" customHeight="1" x14ac:dyDescent="0.25">
      <c r="C6" s="171" t="s">
        <v>281</v>
      </c>
      <c r="D6" s="172"/>
      <c r="E6" s="173"/>
      <c r="F6" s="113"/>
      <c r="G6" s="171" t="s">
        <v>275</v>
      </c>
      <c r="H6" s="172"/>
      <c r="I6" s="173"/>
      <c r="J6" s="112"/>
      <c r="L6" s="22" t="s">
        <v>43</v>
      </c>
      <c r="M6" s="22" t="s">
        <v>69</v>
      </c>
      <c r="N6" s="22" t="s">
        <v>66</v>
      </c>
      <c r="O6" s="22" t="s">
        <v>12</v>
      </c>
      <c r="P6" s="22" t="s">
        <v>67</v>
      </c>
      <c r="Q6" s="22" t="s">
        <v>14</v>
      </c>
      <c r="R6" s="171" t="s">
        <v>68</v>
      </c>
      <c r="S6" s="173"/>
    </row>
    <row r="7" spans="1:19" ht="30" customHeight="1" x14ac:dyDescent="0.25">
      <c r="C7" s="85" t="s">
        <v>43</v>
      </c>
      <c r="D7" s="85" t="s">
        <v>69</v>
      </c>
      <c r="E7" s="85" t="s">
        <v>66</v>
      </c>
      <c r="F7" s="70" t="s">
        <v>274</v>
      </c>
      <c r="G7" s="85" t="s">
        <v>12</v>
      </c>
      <c r="H7" s="85" t="s">
        <v>67</v>
      </c>
      <c r="I7" s="85" t="s">
        <v>14</v>
      </c>
      <c r="J7" s="85" t="s">
        <v>68</v>
      </c>
      <c r="L7" s="94" t="s">
        <v>44</v>
      </c>
      <c r="M7" s="94" t="s">
        <v>182</v>
      </c>
      <c r="N7" s="94" t="s">
        <v>183</v>
      </c>
      <c r="O7" s="54"/>
      <c r="P7" s="55"/>
      <c r="Q7" s="17">
        <f>P7*O7</f>
        <v>0</v>
      </c>
      <c r="R7" s="189"/>
      <c r="S7" s="190"/>
    </row>
    <row r="8" spans="1:19" ht="30" customHeight="1" x14ac:dyDescent="0.25">
      <c r="C8" s="17" t="s">
        <v>44</v>
      </c>
      <c r="D8" s="75" t="s">
        <v>265</v>
      </c>
      <c r="E8" s="76" t="s">
        <v>266</v>
      </c>
      <c r="F8" s="66"/>
      <c r="G8" s="82" t="e">
        <f>+J6/F8</f>
        <v>#DIV/0!</v>
      </c>
      <c r="H8" s="82">
        <f>J6</f>
        <v>0</v>
      </c>
      <c r="I8" s="82">
        <f>H8*$F$6</f>
        <v>0</v>
      </c>
      <c r="J8" s="103" t="s">
        <v>401</v>
      </c>
      <c r="L8" s="90" t="s">
        <v>45</v>
      </c>
      <c r="M8" s="90" t="s">
        <v>184</v>
      </c>
      <c r="N8" s="94" t="s">
        <v>183</v>
      </c>
      <c r="O8" s="54"/>
      <c r="P8" s="55"/>
      <c r="Q8" s="17">
        <f>Q7*0.4</f>
        <v>0</v>
      </c>
      <c r="R8" s="189"/>
      <c r="S8" s="190"/>
    </row>
    <row r="9" spans="1:19" ht="30" customHeight="1" x14ac:dyDescent="0.25">
      <c r="C9" s="17" t="s">
        <v>45</v>
      </c>
      <c r="D9" s="77" t="s">
        <v>300</v>
      </c>
      <c r="E9" s="78" t="s">
        <v>268</v>
      </c>
      <c r="F9" s="66">
        <v>0.4</v>
      </c>
      <c r="G9" s="82">
        <f>(J6*40%)/30</f>
        <v>0</v>
      </c>
      <c r="H9" s="82">
        <f>(G9*30)</f>
        <v>0</v>
      </c>
      <c r="I9" s="82">
        <f>H9*$F$6</f>
        <v>0</v>
      </c>
      <c r="J9" s="104" t="s">
        <v>309</v>
      </c>
      <c r="L9" s="94" t="s">
        <v>70</v>
      </c>
      <c r="M9" s="90" t="s">
        <v>58</v>
      </c>
      <c r="N9" s="94" t="s">
        <v>183</v>
      </c>
      <c r="O9" s="54"/>
      <c r="P9" s="55"/>
      <c r="Q9" s="17">
        <f>Q7*0.13</f>
        <v>0</v>
      </c>
      <c r="R9" s="189"/>
      <c r="S9" s="190"/>
    </row>
    <row r="10" spans="1:19" ht="30" customHeight="1" x14ac:dyDescent="0.25">
      <c r="C10" s="17" t="s">
        <v>70</v>
      </c>
      <c r="D10" s="77" t="s">
        <v>298</v>
      </c>
      <c r="E10" s="79" t="s">
        <v>268</v>
      </c>
      <c r="F10" s="66">
        <v>0.12</v>
      </c>
      <c r="G10" s="82">
        <f>(J6*F10)/30</f>
        <v>0</v>
      </c>
      <c r="H10" s="82">
        <f>+G10*30</f>
        <v>0</v>
      </c>
      <c r="I10" s="82">
        <f>H10*6</f>
        <v>0</v>
      </c>
      <c r="J10" s="26"/>
      <c r="L10" s="90" t="s">
        <v>71</v>
      </c>
      <c r="M10" s="90" t="s">
        <v>185</v>
      </c>
      <c r="N10" s="94" t="s">
        <v>183</v>
      </c>
      <c r="O10" s="54"/>
      <c r="P10" s="55"/>
      <c r="Q10" s="17">
        <f t="shared" ref="Q10" si="0">P10*O10</f>
        <v>0</v>
      </c>
      <c r="R10" s="189"/>
      <c r="S10" s="190"/>
    </row>
    <row r="11" spans="1:19" ht="30" customHeight="1" x14ac:dyDescent="0.25">
      <c r="C11" s="17" t="s">
        <v>71</v>
      </c>
      <c r="D11" s="77" t="s">
        <v>269</v>
      </c>
      <c r="E11" s="79" t="s">
        <v>268</v>
      </c>
      <c r="F11" s="66">
        <v>0.12</v>
      </c>
      <c r="G11" s="82">
        <f>(J6*F11)/30</f>
        <v>0</v>
      </c>
      <c r="H11" s="82">
        <f>+G11*30</f>
        <v>0</v>
      </c>
      <c r="I11" s="82">
        <f>H11*$F$6</f>
        <v>0</v>
      </c>
      <c r="J11" s="26"/>
      <c r="L11" s="94" t="s">
        <v>72</v>
      </c>
      <c r="M11" s="90" t="s">
        <v>61</v>
      </c>
      <c r="N11" s="94" t="s">
        <v>183</v>
      </c>
      <c r="O11" s="54"/>
      <c r="P11" s="55"/>
      <c r="Q11" s="17">
        <f t="shared" ref="Q11" si="1">Q10*0.4</f>
        <v>0</v>
      </c>
      <c r="R11" s="189"/>
      <c r="S11" s="190"/>
    </row>
    <row r="12" spans="1:19" ht="30" customHeight="1" x14ac:dyDescent="0.25">
      <c r="C12" s="17" t="s">
        <v>72</v>
      </c>
      <c r="D12" s="77" t="s">
        <v>270</v>
      </c>
      <c r="E12" s="79" t="s">
        <v>268</v>
      </c>
      <c r="F12" s="66">
        <v>0.2</v>
      </c>
      <c r="G12" s="82">
        <f>(J6*F12)/30</f>
        <v>0</v>
      </c>
      <c r="H12" s="82">
        <f>+G12*30</f>
        <v>0</v>
      </c>
      <c r="I12" s="82">
        <f>H12*$F$6</f>
        <v>0</v>
      </c>
      <c r="J12" s="105" t="s">
        <v>299</v>
      </c>
      <c r="L12" s="90" t="s">
        <v>73</v>
      </c>
      <c r="M12" s="90" t="s">
        <v>186</v>
      </c>
      <c r="N12" s="94" t="s">
        <v>293</v>
      </c>
      <c r="O12" s="54"/>
      <c r="P12" s="55"/>
      <c r="Q12" s="17">
        <f t="shared" ref="Q12" si="2">Q10*0.13</f>
        <v>0</v>
      </c>
      <c r="R12" s="189"/>
      <c r="S12" s="190"/>
    </row>
    <row r="13" spans="1:19" ht="30" customHeight="1" x14ac:dyDescent="0.25">
      <c r="C13" s="17" t="s">
        <v>73</v>
      </c>
      <c r="D13" s="77" t="s">
        <v>77</v>
      </c>
      <c r="E13" s="80" t="s">
        <v>92</v>
      </c>
      <c r="F13" s="66"/>
      <c r="G13" s="66"/>
      <c r="H13" s="82">
        <f>F13*G13</f>
        <v>0</v>
      </c>
      <c r="I13" s="82">
        <f>H13*$F$6</f>
        <v>0</v>
      </c>
      <c r="J13" s="10"/>
      <c r="L13" s="52" t="s">
        <v>75</v>
      </c>
      <c r="M13" s="53" t="s">
        <v>273</v>
      </c>
      <c r="N13" s="52"/>
      <c r="O13" s="54"/>
      <c r="P13" s="55"/>
      <c r="Q13" s="24"/>
      <c r="R13" s="189"/>
      <c r="S13" s="190"/>
    </row>
    <row r="14" spans="1:19" ht="30" customHeight="1" x14ac:dyDescent="0.25">
      <c r="C14" s="17" t="s">
        <v>75</v>
      </c>
      <c r="D14" s="77" t="s">
        <v>78</v>
      </c>
      <c r="E14" s="80" t="s">
        <v>92</v>
      </c>
      <c r="F14" s="66"/>
      <c r="G14" s="66"/>
      <c r="H14" s="82">
        <f>F14*G14</f>
        <v>0</v>
      </c>
      <c r="I14" s="82">
        <f>H14*$F$6</f>
        <v>0</v>
      </c>
      <c r="J14" s="10"/>
      <c r="L14" s="193" t="s">
        <v>83</v>
      </c>
      <c r="M14" s="197"/>
      <c r="N14" s="197"/>
      <c r="O14" s="194"/>
      <c r="P14" s="97">
        <f>SUM(P5:P13)</f>
        <v>0</v>
      </c>
      <c r="Q14" s="97">
        <f>SUM(Q7:Q13)</f>
        <v>0</v>
      </c>
      <c r="R14" s="193"/>
      <c r="S14" s="194"/>
    </row>
    <row r="15" spans="1:19" ht="30" customHeight="1" x14ac:dyDescent="0.25">
      <c r="C15" s="17" t="s">
        <v>76</v>
      </c>
      <c r="D15" s="77" t="s">
        <v>271</v>
      </c>
      <c r="E15" s="80" t="s">
        <v>268</v>
      </c>
      <c r="F15" s="66">
        <v>0</v>
      </c>
      <c r="G15" s="82">
        <v>0</v>
      </c>
      <c r="H15" s="82">
        <v>0</v>
      </c>
      <c r="I15" s="82">
        <v>0</v>
      </c>
      <c r="J15" s="10"/>
      <c r="L15" s="69">
        <v>2</v>
      </c>
      <c r="M15" s="195" t="s">
        <v>187</v>
      </c>
      <c r="N15" s="196"/>
      <c r="O15" s="196"/>
      <c r="P15" s="196"/>
      <c r="Q15" s="196"/>
      <c r="R15" s="196"/>
      <c r="S15" s="196"/>
    </row>
    <row r="16" spans="1:19" ht="30" customHeight="1" x14ac:dyDescent="0.25">
      <c r="C16" s="17" t="s">
        <v>276</v>
      </c>
      <c r="D16" s="81" t="s">
        <v>272</v>
      </c>
      <c r="E16" s="17" t="s">
        <v>268</v>
      </c>
      <c r="F16" s="66"/>
      <c r="G16" s="82"/>
      <c r="H16" s="82"/>
      <c r="I16" s="82">
        <f>H16*$F$6</f>
        <v>0</v>
      </c>
      <c r="J16" s="10"/>
      <c r="L16" s="90" t="s">
        <v>46</v>
      </c>
      <c r="M16" s="90" t="s">
        <v>188</v>
      </c>
      <c r="N16" s="94" t="s">
        <v>319</v>
      </c>
      <c r="O16" s="54"/>
      <c r="P16" s="55"/>
      <c r="Q16" s="17">
        <f>P16*O16</f>
        <v>0</v>
      </c>
      <c r="R16" s="189"/>
      <c r="S16" s="190"/>
    </row>
    <row r="17" spans="3:19" ht="30" customHeight="1" x14ac:dyDescent="0.25">
      <c r="C17" s="10" t="s">
        <v>277</v>
      </c>
      <c r="D17" s="27" t="s">
        <v>273</v>
      </c>
      <c r="E17" s="26"/>
      <c r="F17" s="74"/>
      <c r="G17" s="74"/>
      <c r="H17" s="74">
        <f t="shared" ref="H17" si="3">+G17*30</f>
        <v>0</v>
      </c>
      <c r="I17" s="74"/>
      <c r="J17" s="10"/>
      <c r="L17" s="90" t="s">
        <v>47</v>
      </c>
      <c r="M17" s="90" t="s">
        <v>189</v>
      </c>
      <c r="N17" s="94" t="s">
        <v>92</v>
      </c>
      <c r="O17" s="54"/>
      <c r="P17" s="55"/>
      <c r="Q17" s="17">
        <f>Q16*0.4</f>
        <v>0</v>
      </c>
      <c r="R17" s="189"/>
      <c r="S17" s="190"/>
    </row>
    <row r="18" spans="3:19" ht="30" customHeight="1" x14ac:dyDescent="0.25">
      <c r="C18" s="193" t="s">
        <v>79</v>
      </c>
      <c r="D18" s="197"/>
      <c r="E18" s="197"/>
      <c r="F18" s="194"/>
      <c r="G18" s="98" t="e">
        <f>SUM(G8:G17)</f>
        <v>#DIV/0!</v>
      </c>
      <c r="H18" s="97">
        <f>SUM(H8:H17)</f>
        <v>0</v>
      </c>
      <c r="I18" s="97">
        <f>SUM(I8:I17)</f>
        <v>0</v>
      </c>
      <c r="J18" s="25"/>
      <c r="L18" s="90" t="s">
        <v>48</v>
      </c>
      <c r="M18" s="90" t="s">
        <v>190</v>
      </c>
      <c r="N18" s="94" t="s">
        <v>319</v>
      </c>
      <c r="O18" s="54"/>
      <c r="P18" s="55"/>
      <c r="Q18" s="17">
        <f>Q16*0.13</f>
        <v>0</v>
      </c>
      <c r="R18" s="189"/>
      <c r="S18" s="190"/>
    </row>
    <row r="19" spans="3:19" ht="30" customHeight="1" x14ac:dyDescent="0.25">
      <c r="C19" s="99"/>
      <c r="D19" s="99"/>
      <c r="E19" s="99"/>
      <c r="F19" s="99"/>
      <c r="G19" s="100"/>
      <c r="H19" s="186" t="s">
        <v>402</v>
      </c>
      <c r="I19" s="187"/>
      <c r="J19" s="101">
        <f>I18</f>
        <v>0</v>
      </c>
      <c r="L19" s="90" t="s">
        <v>49</v>
      </c>
      <c r="M19" s="53" t="s">
        <v>273</v>
      </c>
      <c r="N19" s="52"/>
      <c r="O19" s="54"/>
      <c r="P19" s="55"/>
      <c r="Q19" s="24"/>
      <c r="R19" s="142"/>
      <c r="S19" s="143"/>
    </row>
    <row r="20" spans="3:19" ht="30.75" customHeight="1" x14ac:dyDescent="0.25">
      <c r="C20" s="96"/>
      <c r="D20" s="96"/>
      <c r="E20" s="96"/>
      <c r="F20" s="96"/>
      <c r="G20" s="96"/>
      <c r="H20" s="96"/>
      <c r="I20" s="96"/>
      <c r="J20" s="96"/>
      <c r="L20" s="90" t="s">
        <v>50</v>
      </c>
      <c r="M20" s="53" t="s">
        <v>273</v>
      </c>
      <c r="N20" s="52"/>
      <c r="O20" s="54"/>
      <c r="P20" s="55"/>
      <c r="Q20" s="24"/>
      <c r="R20" s="142"/>
      <c r="S20" s="143"/>
    </row>
    <row r="21" spans="3:19" ht="30" customHeight="1" x14ac:dyDescent="0.25">
      <c r="L21" s="90" t="s">
        <v>51</v>
      </c>
      <c r="M21" s="53" t="s">
        <v>273</v>
      </c>
      <c r="N21" s="52"/>
      <c r="O21" s="54"/>
      <c r="P21" s="55"/>
      <c r="Q21" s="24"/>
      <c r="R21" s="142"/>
      <c r="S21" s="143"/>
    </row>
    <row r="22" spans="3:19" ht="30" customHeight="1" x14ac:dyDescent="0.25">
      <c r="L22" s="90" t="s">
        <v>81</v>
      </c>
      <c r="M22" s="53" t="s">
        <v>273</v>
      </c>
      <c r="N22" s="52"/>
      <c r="O22" s="54"/>
      <c r="P22" s="55"/>
      <c r="Q22" s="24"/>
      <c r="R22" s="142"/>
      <c r="S22" s="143"/>
    </row>
    <row r="23" spans="3:19" ht="30" customHeight="1" x14ac:dyDescent="0.25">
      <c r="L23" s="90" t="s">
        <v>82</v>
      </c>
      <c r="M23" s="53" t="s">
        <v>273</v>
      </c>
      <c r="N23" s="52"/>
      <c r="O23" s="54"/>
      <c r="P23" s="55"/>
      <c r="Q23" s="55"/>
      <c r="R23" s="189"/>
      <c r="S23" s="190"/>
    </row>
    <row r="24" spans="3:19" ht="30" customHeight="1" x14ac:dyDescent="0.25">
      <c r="C24" s="183" t="s">
        <v>196</v>
      </c>
      <c r="D24" s="177"/>
      <c r="E24" s="177"/>
      <c r="F24" s="177"/>
      <c r="G24" s="177"/>
      <c r="H24" s="191">
        <f>S25+J19</f>
        <v>0</v>
      </c>
      <c r="I24" s="192"/>
      <c r="J24" s="192"/>
      <c r="L24" s="193" t="s">
        <v>191</v>
      </c>
      <c r="M24" s="197"/>
      <c r="N24" s="197"/>
      <c r="O24" s="194"/>
      <c r="P24" s="97">
        <f>SUM(P12:P23)</f>
        <v>0</v>
      </c>
      <c r="Q24" s="97">
        <f>SUM(Q16:Q23)</f>
        <v>0</v>
      </c>
      <c r="R24" s="193"/>
      <c r="S24" s="194"/>
    </row>
    <row r="25" spans="3:19" ht="30" customHeight="1" x14ac:dyDescent="0.25">
      <c r="Q25" s="186" t="s">
        <v>403</v>
      </c>
      <c r="R25" s="187"/>
      <c r="S25" s="144">
        <f>Q24</f>
        <v>0</v>
      </c>
    </row>
    <row r="26" spans="3:19" ht="30" customHeight="1" x14ac:dyDescent="0.25"/>
    <row r="27" spans="3:19" ht="30" customHeight="1" x14ac:dyDescent="0.25"/>
    <row r="28" spans="3:19" ht="30" customHeight="1" x14ac:dyDescent="0.25"/>
    <row r="29" spans="3:19" ht="30" customHeight="1" x14ac:dyDescent="0.25"/>
    <row r="30" spans="3:19" ht="30" customHeight="1" x14ac:dyDescent="0.25"/>
    <row r="31" spans="3:19" ht="30" customHeight="1" x14ac:dyDescent="0.25"/>
    <row r="32" spans="3:19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  <row r="45" ht="30" customHeight="1" x14ac:dyDescent="0.25"/>
    <row r="46" ht="30" customHeight="1" x14ac:dyDescent="0.25"/>
    <row r="47" ht="30" customHeight="1" x14ac:dyDescent="0.25"/>
    <row r="48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52.5" customHeight="1" x14ac:dyDescent="0.25"/>
    <row r="57" ht="55.5" customHeight="1" x14ac:dyDescent="0.25"/>
    <row r="58" ht="36.75" customHeight="1" x14ac:dyDescent="0.25"/>
    <row r="59" ht="30" customHeight="1" x14ac:dyDescent="0.25"/>
    <row r="60" ht="40.5" customHeight="1" x14ac:dyDescent="0.25"/>
    <row r="61" ht="40.5" customHeight="1" x14ac:dyDescent="0.25"/>
    <row r="62" ht="43.5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7.5" customHeight="1" x14ac:dyDescent="0.25"/>
    <row r="76" ht="30" customHeight="1" x14ac:dyDescent="0.25"/>
    <row r="77" ht="62.25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55.5" customHeight="1" x14ac:dyDescent="0.25"/>
    <row r="92" ht="48" customHeight="1" x14ac:dyDescent="0.25"/>
    <row r="93" ht="35.25" customHeight="1" x14ac:dyDescent="0.25"/>
    <row r="94" ht="30" customHeight="1" x14ac:dyDescent="0.25"/>
    <row r="95" ht="30" customHeight="1" x14ac:dyDescent="0.25"/>
    <row r="96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  <row r="102" ht="30" customHeight="1" x14ac:dyDescent="0.25"/>
    <row r="103" ht="30" customHeight="1" x14ac:dyDescent="0.25"/>
    <row r="104" ht="30" customHeight="1" x14ac:dyDescent="0.25"/>
    <row r="105" ht="30" customHeight="1" x14ac:dyDescent="0.25"/>
    <row r="106" ht="30" customHeight="1" x14ac:dyDescent="0.25"/>
    <row r="107" ht="30" customHeight="1" x14ac:dyDescent="0.25"/>
    <row r="108" ht="30" customHeight="1" x14ac:dyDescent="0.25"/>
    <row r="109" ht="30" customHeight="1" x14ac:dyDescent="0.25"/>
    <row r="110" ht="30" customHeight="1" x14ac:dyDescent="0.25"/>
    <row r="111" ht="30" customHeight="1" x14ac:dyDescent="0.25"/>
    <row r="112" ht="30" customHeight="1" x14ac:dyDescent="0.25"/>
    <row r="113" ht="30" customHeight="1" x14ac:dyDescent="0.25"/>
    <row r="114" ht="30" customHeight="1" x14ac:dyDescent="0.25"/>
    <row r="115" ht="30" customHeight="1" x14ac:dyDescent="0.25"/>
    <row r="116" ht="30" customHeight="1" x14ac:dyDescent="0.25"/>
    <row r="117" ht="30" customHeight="1" x14ac:dyDescent="0.25"/>
    <row r="118" ht="30" customHeight="1" x14ac:dyDescent="0.25"/>
    <row r="119" ht="30" customHeight="1" x14ac:dyDescent="0.25"/>
    <row r="120" ht="30" customHeight="1" x14ac:dyDescent="0.25"/>
    <row r="121" ht="30" customHeight="1" x14ac:dyDescent="0.25"/>
    <row r="122" ht="30" customHeight="1" x14ac:dyDescent="0.25"/>
    <row r="123" ht="30" customHeight="1" x14ac:dyDescent="0.25"/>
    <row r="124" ht="30" customHeight="1" x14ac:dyDescent="0.25"/>
    <row r="125" ht="30" customHeight="1" x14ac:dyDescent="0.25"/>
    <row r="126" ht="30" customHeight="1" x14ac:dyDescent="0.25"/>
    <row r="127" ht="30" customHeight="1" x14ac:dyDescent="0.25"/>
    <row r="128" ht="30" customHeight="1" x14ac:dyDescent="0.25"/>
    <row r="129" ht="30" customHeight="1" x14ac:dyDescent="0.25"/>
    <row r="130" ht="66.75" customHeight="1" x14ac:dyDescent="0.25"/>
    <row r="131" ht="66.75" customHeight="1" x14ac:dyDescent="0.25"/>
    <row r="132" ht="66.75" customHeight="1" x14ac:dyDescent="0.25"/>
    <row r="133" ht="66.75" customHeight="1" x14ac:dyDescent="0.25"/>
    <row r="134" ht="66.75" customHeight="1" x14ac:dyDescent="0.25"/>
    <row r="135" ht="30" customHeight="1" x14ac:dyDescent="0.25"/>
    <row r="136" ht="30" customHeight="1" x14ac:dyDescent="0.25"/>
    <row r="137" ht="30" customHeight="1" x14ac:dyDescent="0.25"/>
    <row r="138" ht="30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ht="30" customHeight="1" x14ac:dyDescent="0.25"/>
    <row r="290" ht="30" customHeight="1" x14ac:dyDescent="0.25"/>
    <row r="291" ht="30" customHeight="1" x14ac:dyDescent="0.25"/>
    <row r="292" ht="30" customHeight="1" x14ac:dyDescent="0.25"/>
    <row r="293" ht="30" customHeight="1" x14ac:dyDescent="0.25"/>
    <row r="294" ht="30" customHeight="1" x14ac:dyDescent="0.25"/>
    <row r="295" ht="30" customHeight="1" x14ac:dyDescent="0.25"/>
    <row r="296" ht="30" customHeight="1" x14ac:dyDescent="0.25"/>
    <row r="297" ht="30" customHeight="1" x14ac:dyDescent="0.25"/>
    <row r="298" ht="30" customHeight="1" x14ac:dyDescent="0.25"/>
    <row r="299" ht="30" customHeight="1" x14ac:dyDescent="0.25"/>
    <row r="300" ht="30" customHeight="1" x14ac:dyDescent="0.25"/>
    <row r="301" ht="30" customHeight="1" x14ac:dyDescent="0.25"/>
    <row r="302" ht="30" customHeight="1" x14ac:dyDescent="0.25"/>
    <row r="303" ht="30" customHeight="1" x14ac:dyDescent="0.25"/>
    <row r="304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</sheetData>
  <mergeCells count="26">
    <mergeCell ref="R9:S9"/>
    <mergeCell ref="R10:S10"/>
    <mergeCell ref="D5:J5"/>
    <mergeCell ref="R7:S7"/>
    <mergeCell ref="R8:S8"/>
    <mergeCell ref="M5:S5"/>
    <mergeCell ref="C6:E6"/>
    <mergeCell ref="G6:I6"/>
    <mergeCell ref="R6:S6"/>
    <mergeCell ref="C24:G24"/>
    <mergeCell ref="R18:S18"/>
    <mergeCell ref="R23:S23"/>
    <mergeCell ref="R24:S24"/>
    <mergeCell ref="L24:O24"/>
    <mergeCell ref="C18:F18"/>
    <mergeCell ref="H19:I19"/>
    <mergeCell ref="R11:S11"/>
    <mergeCell ref="R12:S12"/>
    <mergeCell ref="R13:S13"/>
    <mergeCell ref="Q25:R25"/>
    <mergeCell ref="H24:J24"/>
    <mergeCell ref="R14:S14"/>
    <mergeCell ref="R16:S16"/>
    <mergeCell ref="R17:S17"/>
    <mergeCell ref="M15:S15"/>
    <mergeCell ref="L14:O14"/>
  </mergeCells>
  <pageMargins left="0.511811024" right="0.511811024" top="0.78740157499999996" bottom="0.78740157499999996" header="0.31496062000000002" footer="0.31496062000000002"/>
  <pageSetup paperSize="9" orientation="landscape" horizontalDpi="4294967293" vertic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Ini</vt:lpstr>
      <vt:lpstr>Diagnostico</vt:lpstr>
      <vt:lpstr>ColetaPrefeitura</vt:lpstr>
      <vt:lpstr>ColetaLEVs</vt:lpstr>
      <vt:lpstr>ColetaGeradores</vt:lpstr>
      <vt:lpstr>ForçaTrabalho</vt:lpstr>
      <vt:lpstr>Operacional</vt:lpstr>
      <vt:lpstr>Veiculo</vt:lpstr>
      <vt:lpstr>Mobilização</vt:lpstr>
      <vt:lpstr>Custo Coleta Seletiva</vt:lpstr>
      <vt:lpstr>Indicadores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Analista II</dc:creator>
  <cp:lastModifiedBy>Analista II</cp:lastModifiedBy>
  <cp:lastPrinted>2016-05-23T14:05:39Z</cp:lastPrinted>
  <dcterms:created xsi:type="dcterms:W3CDTF">2014-08-23T07:21:08Z</dcterms:created>
  <dcterms:modified xsi:type="dcterms:W3CDTF">2017-10-27T13:21:20Z</dcterms:modified>
</cp:coreProperties>
</file>